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66925"/>
  <mc:AlternateContent xmlns:mc="http://schemas.openxmlformats.org/markup-compatibility/2006">
    <mc:Choice Requires="x15">
      <x15ac:absPath xmlns:x15ac="http://schemas.microsoft.com/office/spreadsheetml/2010/11/ac" url="J:\CILS4EU\Datenfreigabe\User-Service\NEPS Abgleich\"/>
    </mc:Choice>
  </mc:AlternateContent>
  <xr:revisionPtr revIDLastSave="0" documentId="13_ncr:1_{28F08AD8-458F-450A-A234-4A0E7A37C0C8}" xr6:coauthVersionLast="47" xr6:coauthVersionMax="47" xr10:uidLastSave="{00000000-0000-0000-0000-000000000000}"/>
  <bookViews>
    <workbookView xWindow="-28920" yWindow="-120" windowWidth="29040" windowHeight="15840" activeTab="3" xr2:uid="{00000000-000D-0000-FFFF-FFFF00000000}"/>
  </bookViews>
  <sheets>
    <sheet name="Read this first." sheetId="5" r:id="rId1"/>
    <sheet name="Choose Variable" sheetId="4" r:id="rId2"/>
    <sheet name="value list" sheetId="7" state="hidden" r:id="rId3"/>
    <sheet name="Linear Equating" sheetId="2" r:id="rId4"/>
    <sheet name="Equipercentile Equating" sheetId="1" state="hidden" r:id="rId5"/>
    <sheet name="Beispiele (ignorieren)" sheetId="3" state="hidden" r:id="rId6"/>
  </sheets>
  <definedNames>
    <definedName name="_xlnm._FilterDatabase" localSheetId="1" hidden="1">'Choose Variable'!$K$2:$K$42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4" l="1"/>
  <c r="E5" i="4"/>
  <c r="E6" i="4"/>
  <c r="E8" i="4"/>
  <c r="E9" i="4"/>
  <c r="E10" i="4"/>
  <c r="E11" i="4"/>
  <c r="E12" i="4"/>
  <c r="E13" i="4"/>
  <c r="E14" i="4"/>
  <c r="E4" i="4"/>
  <c r="C5" i="4"/>
  <c r="C6" i="4"/>
  <c r="C7" i="4"/>
  <c r="C8" i="4"/>
  <c r="C9" i="4"/>
  <c r="C10" i="4"/>
  <c r="C11" i="4"/>
  <c r="C12" i="4"/>
  <c r="C13" i="4"/>
  <c r="C14" i="4"/>
  <c r="C4" i="4"/>
  <c r="G6" i="1" a="1"/>
  <c r="G6" i="1" s="1"/>
  <c r="K9" i="1" l="1"/>
  <c r="K11" i="1"/>
  <c r="I9" i="2"/>
  <c r="I11" i="2"/>
  <c r="K19" i="1"/>
  <c r="I13" i="2"/>
  <c r="K25" i="1"/>
  <c r="I5" i="2"/>
  <c r="C7" i="1"/>
  <c r="C11" i="1"/>
  <c r="C9" i="2"/>
  <c r="D9" i="2" s="1"/>
  <c r="C10" i="2"/>
  <c r="D10" i="2" s="1"/>
  <c r="C17" i="1"/>
  <c r="C19" i="1"/>
  <c r="C21" i="1"/>
  <c r="C23" i="1"/>
  <c r="C15" i="2"/>
  <c r="D15" i="2" s="1"/>
  <c r="I7" i="2"/>
  <c r="K13" i="1"/>
  <c r="K23" i="1"/>
  <c r="C25" i="1"/>
  <c r="B1" i="2"/>
  <c r="B1" i="1"/>
  <c r="I6" i="2"/>
  <c r="K15" i="1"/>
  <c r="K7" i="1"/>
  <c r="K5" i="1"/>
  <c r="G5" i="1" s="1" a="1"/>
  <c r="G5" i="1" s="1"/>
  <c r="C9" i="1"/>
  <c r="I10" i="2"/>
  <c r="I14" i="2"/>
  <c r="C7" i="2"/>
  <c r="D7" i="2" s="1"/>
  <c r="C11" i="2"/>
  <c r="D11" i="2" s="1"/>
  <c r="L65" i="1"/>
  <c r="B65" i="1"/>
  <c r="B48" i="2"/>
  <c r="A48" i="2" s="1"/>
  <c r="M48" i="2"/>
  <c r="H5" i="1"/>
  <c r="F5" i="1"/>
  <c r="C31" i="3"/>
  <c r="D30" i="3"/>
  <c r="I29" i="3"/>
  <c r="D29" i="3"/>
  <c r="C21" i="3"/>
  <c r="C7" i="3"/>
  <c r="D6" i="3"/>
  <c r="I5" i="3"/>
  <c r="D5" i="3"/>
  <c r="H10" i="2" l="1"/>
  <c r="H7" i="2"/>
  <c r="H6" i="2"/>
  <c r="H11" i="2"/>
  <c r="H9" i="2"/>
  <c r="I15" i="2"/>
  <c r="C16" i="1"/>
  <c r="I8" i="2"/>
  <c r="K17" i="1"/>
  <c r="C12" i="2"/>
  <c r="D12" i="2" s="1"/>
  <c r="C8" i="2"/>
  <c r="D8" i="2" s="1"/>
  <c r="I12" i="2"/>
  <c r="C6" i="2"/>
  <c r="D6" i="2" s="1"/>
  <c r="C15" i="1"/>
  <c r="C14" i="2"/>
  <c r="D14" i="2" s="1"/>
  <c r="H13" i="2"/>
  <c r="K21" i="1"/>
  <c r="C13" i="1"/>
  <c r="C13" i="2"/>
  <c r="D13" i="2" s="1"/>
  <c r="C5" i="1"/>
  <c r="C5" i="2"/>
  <c r="D5" i="2" s="1"/>
  <c r="H14" i="2"/>
  <c r="H5" i="2"/>
  <c r="P65" i="1"/>
  <c r="I7" i="3"/>
  <c r="H6" i="3"/>
  <c r="C20" i="3"/>
  <c r="A22" i="3" s="1"/>
  <c r="C9" i="3"/>
  <c r="D8" i="3"/>
  <c r="I31" i="3"/>
  <c r="H32" i="3" s="1"/>
  <c r="H30" i="3"/>
  <c r="C33" i="3"/>
  <c r="D32" i="3"/>
  <c r="H12" i="2" l="1"/>
  <c r="H8" i="2"/>
  <c r="H15" i="2"/>
  <c r="I17" i="2"/>
  <c r="N55" i="2" s="1"/>
  <c r="C27" i="1"/>
  <c r="D5" i="1" s="1"/>
  <c r="E5" i="1" s="1"/>
  <c r="K27" i="1"/>
  <c r="J5" i="1" s="1"/>
  <c r="I5" i="1" s="1"/>
  <c r="C17" i="2"/>
  <c r="D17" i="2" s="1"/>
  <c r="D31" i="3"/>
  <c r="C45" i="3"/>
  <c r="C35" i="3"/>
  <c r="D34" i="3"/>
  <c r="H31" i="3"/>
  <c r="H29" i="3"/>
  <c r="D7" i="3"/>
  <c r="C11" i="3"/>
  <c r="D10" i="3"/>
  <c r="H5" i="3"/>
  <c r="I9" i="3"/>
  <c r="H8" i="3"/>
  <c r="N51" i="2" l="1"/>
  <c r="N58" i="2"/>
  <c r="U54" i="2"/>
  <c r="C69" i="1"/>
  <c r="J19" i="1"/>
  <c r="U51" i="2"/>
  <c r="N53" i="2"/>
  <c r="N54" i="2"/>
  <c r="U50" i="2"/>
  <c r="J17" i="1"/>
  <c r="U57" i="2"/>
  <c r="U56" i="2"/>
  <c r="M72" i="1"/>
  <c r="J9" i="1"/>
  <c r="J15" i="1"/>
  <c r="C73" i="1"/>
  <c r="M75" i="1"/>
  <c r="M67" i="1"/>
  <c r="Q68" i="1"/>
  <c r="N56" i="2"/>
  <c r="U48" i="2"/>
  <c r="V48" i="2" s="1"/>
  <c r="U53" i="2"/>
  <c r="C75" i="1"/>
  <c r="D15" i="1"/>
  <c r="C65" i="1"/>
  <c r="G65" i="1" s="1"/>
  <c r="C70" i="1"/>
  <c r="D23" i="1"/>
  <c r="D9" i="1"/>
  <c r="N50" i="2"/>
  <c r="U55" i="2"/>
  <c r="U58" i="2"/>
  <c r="P30" i="2"/>
  <c r="G9" i="2" s="1"/>
  <c r="U49" i="2"/>
  <c r="C66" i="1"/>
  <c r="D11" i="1"/>
  <c r="C67" i="1"/>
  <c r="N52" i="2"/>
  <c r="N57" i="2"/>
  <c r="U52" i="2"/>
  <c r="N49" i="2"/>
  <c r="H17" i="2"/>
  <c r="M70" i="1"/>
  <c r="M73" i="1"/>
  <c r="J13" i="1"/>
  <c r="Q74" i="1"/>
  <c r="M74" i="1"/>
  <c r="J7" i="1"/>
  <c r="I7" i="1" s="1"/>
  <c r="Q72" i="1"/>
  <c r="C71" i="1"/>
  <c r="D25" i="1"/>
  <c r="C74" i="1"/>
  <c r="D21" i="1"/>
  <c r="D19" i="1"/>
  <c r="J11" i="1"/>
  <c r="Q73" i="1"/>
  <c r="M66" i="1"/>
  <c r="J21" i="1"/>
  <c r="J25" i="1"/>
  <c r="Q70" i="1"/>
  <c r="Q65" i="1"/>
  <c r="R65" i="1" s="1"/>
  <c r="Q69" i="1"/>
  <c r="D7" i="1"/>
  <c r="E7" i="1" s="1"/>
  <c r="V40" i="1" s="1"/>
  <c r="D17" i="1"/>
  <c r="C68" i="1"/>
  <c r="D13" i="1"/>
  <c r="C72" i="1"/>
  <c r="M71" i="1"/>
  <c r="J23" i="1"/>
  <c r="Q66" i="1"/>
  <c r="H8" i="1"/>
  <c r="H10" i="1" s="1"/>
  <c r="H12" i="1" s="1"/>
  <c r="H14" i="1" s="1"/>
  <c r="M69" i="1"/>
  <c r="Q67" i="1"/>
  <c r="Q71" i="1"/>
  <c r="M68" i="1"/>
  <c r="M65" i="1"/>
  <c r="N65" i="1" s="1"/>
  <c r="Q75" i="1"/>
  <c r="C54" i="2"/>
  <c r="N48" i="2"/>
  <c r="O48" i="2" s="1"/>
  <c r="C58" i="2"/>
  <c r="C55" i="2"/>
  <c r="C50" i="2"/>
  <c r="C56" i="2"/>
  <c r="C51" i="2"/>
  <c r="C49" i="2"/>
  <c r="P29" i="2"/>
  <c r="E10" i="2" s="1"/>
  <c r="C57" i="2"/>
  <c r="C52" i="2"/>
  <c r="C48" i="2"/>
  <c r="F48" i="2" s="1"/>
  <c r="C53" i="2"/>
  <c r="H7" i="3"/>
  <c r="I11" i="3"/>
  <c r="H10" i="3"/>
  <c r="D9" i="3"/>
  <c r="C13" i="3"/>
  <c r="D12" i="3"/>
  <c r="D33" i="3"/>
  <c r="C44" i="3"/>
  <c r="C37" i="3"/>
  <c r="D36" i="3"/>
  <c r="A46" i="3"/>
  <c r="E9" i="1" l="1"/>
  <c r="V39" i="1" s="1"/>
  <c r="V41" i="1" s="1"/>
  <c r="P52" i="2"/>
  <c r="P54" i="2"/>
  <c r="G15" i="2"/>
  <c r="O49" i="2"/>
  <c r="M49" i="2" s="1"/>
  <c r="G5" i="2"/>
  <c r="H7" i="1"/>
  <c r="I9" i="1"/>
  <c r="I11" i="1" s="1"/>
  <c r="I13" i="1" s="1"/>
  <c r="I15" i="1" s="1"/>
  <c r="I17" i="1" s="1"/>
  <c r="I19" i="1" s="1"/>
  <c r="I21" i="1" s="1"/>
  <c r="G66" i="1"/>
  <c r="B66" i="1" s="1"/>
  <c r="H11" i="1"/>
  <c r="N66" i="1"/>
  <c r="L66" i="1" s="1"/>
  <c r="P57" i="2"/>
  <c r="P48" i="2"/>
  <c r="G12" i="2"/>
  <c r="G8" i="2"/>
  <c r="G10" i="2"/>
  <c r="G11" i="2"/>
  <c r="H9" i="1"/>
  <c r="P53" i="2"/>
  <c r="P51" i="2"/>
  <c r="H13" i="1"/>
  <c r="G6" i="2"/>
  <c r="P56" i="2"/>
  <c r="P58" i="2"/>
  <c r="G14" i="2"/>
  <c r="R66" i="1"/>
  <c r="R67" i="1" s="1"/>
  <c r="F8" i="1"/>
  <c r="F7" i="1" s="1"/>
  <c r="G13" i="2"/>
  <c r="P49" i="2"/>
  <c r="P55" i="2"/>
  <c r="P50" i="2"/>
  <c r="G7" i="2"/>
  <c r="I58" i="2"/>
  <c r="E9" i="2"/>
  <c r="E8" i="2"/>
  <c r="I54" i="2"/>
  <c r="E7" i="2"/>
  <c r="I53" i="2"/>
  <c r="F49" i="2"/>
  <c r="F50" i="2" s="1"/>
  <c r="E6" i="2"/>
  <c r="E14" i="2"/>
  <c r="I49" i="2"/>
  <c r="E5" i="2"/>
  <c r="E15" i="2"/>
  <c r="I48" i="2"/>
  <c r="I50" i="2"/>
  <c r="I56" i="2"/>
  <c r="E13" i="2"/>
  <c r="E11" i="2"/>
  <c r="I51" i="2"/>
  <c r="I57" i="2"/>
  <c r="E12" i="2"/>
  <c r="I55" i="2"/>
  <c r="I52" i="2"/>
  <c r="D37" i="3"/>
  <c r="D35" i="3"/>
  <c r="D13" i="3"/>
  <c r="D11" i="3"/>
  <c r="H9" i="3"/>
  <c r="I13" i="3"/>
  <c r="H12" i="3"/>
  <c r="I8" i="1" l="1"/>
  <c r="F10" i="1"/>
  <c r="F9" i="1" s="1"/>
  <c r="E11" i="1"/>
  <c r="E13" i="1" s="1"/>
  <c r="E15" i="1" s="1"/>
  <c r="F16" i="1" s="1"/>
  <c r="O50" i="2"/>
  <c r="O51" i="2" s="1"/>
  <c r="O52" i="2" s="1"/>
  <c r="O53" i="2" s="1"/>
  <c r="O54" i="2" s="1"/>
  <c r="O55" i="2" s="1"/>
  <c r="O56" i="2" s="1"/>
  <c r="O57" i="2" s="1"/>
  <c r="O58" i="2" s="1"/>
  <c r="G67" i="1"/>
  <c r="G68" i="1" s="1"/>
  <c r="G69" i="1" s="1"/>
  <c r="G70" i="1" s="1"/>
  <c r="G71" i="1" s="1"/>
  <c r="G72" i="1" s="1"/>
  <c r="G73" i="1" s="1"/>
  <c r="G74" i="1" s="1"/>
  <c r="G75" i="1" s="1"/>
  <c r="N67" i="1"/>
  <c r="N68" i="1" s="1"/>
  <c r="N69" i="1" s="1"/>
  <c r="N70" i="1" s="1"/>
  <c r="N71" i="1" s="1"/>
  <c r="B49" i="2"/>
  <c r="A49" i="2" s="1"/>
  <c r="G17" i="2"/>
  <c r="P32" i="2" s="1"/>
  <c r="Q50" i="2" s="1"/>
  <c r="H20" i="1"/>
  <c r="H16" i="1"/>
  <c r="H15" i="1" s="1"/>
  <c r="H18" i="1"/>
  <c r="E17" i="2"/>
  <c r="P31" i="2" s="1"/>
  <c r="J55" i="2" s="1"/>
  <c r="F51" i="2"/>
  <c r="F52" i="2" s="1"/>
  <c r="F53" i="2" s="1"/>
  <c r="F54" i="2" s="1"/>
  <c r="F55" i="2" s="1"/>
  <c r="F56" i="2" s="1"/>
  <c r="F57" i="2" s="1"/>
  <c r="F58" i="2" s="1"/>
  <c r="R68" i="1"/>
  <c r="I23" i="1"/>
  <c r="H22" i="1"/>
  <c r="H13" i="3"/>
  <c r="H11" i="3"/>
  <c r="F12" i="1" l="1"/>
  <c r="F11" i="1" s="1"/>
  <c r="E17" i="1"/>
  <c r="F18" i="1" s="1"/>
  <c r="F17" i="1" s="1"/>
  <c r="F14" i="1"/>
  <c r="F15" i="1" s="1"/>
  <c r="M50" i="2"/>
  <c r="M51" i="2" s="1"/>
  <c r="B67" i="1"/>
  <c r="B68" i="1" s="1"/>
  <c r="B69" i="1" s="1"/>
  <c r="B70" i="1" s="1"/>
  <c r="B71" i="1" s="1"/>
  <c r="B72" i="1" s="1"/>
  <c r="B73" i="1" s="1"/>
  <c r="B74" i="1" s="1"/>
  <c r="B75" i="1" s="1"/>
  <c r="B50" i="2"/>
  <c r="B51" i="2" s="1"/>
  <c r="B52" i="2" s="1"/>
  <c r="B53" i="2" s="1"/>
  <c r="B54" i="2" s="1"/>
  <c r="B55" i="2" s="1"/>
  <c r="B56" i="2" s="1"/>
  <c r="B57" i="2" s="1"/>
  <c r="B58" i="2" s="1"/>
  <c r="L67" i="1"/>
  <c r="L68" i="1" s="1"/>
  <c r="L69" i="1" s="1"/>
  <c r="L70" i="1" s="1"/>
  <c r="L71" i="1" s="1"/>
  <c r="Q51" i="2"/>
  <c r="R51" i="2" s="1"/>
  <c r="Q56" i="2"/>
  <c r="R56" i="2" s="1"/>
  <c r="Q57" i="2"/>
  <c r="S57" i="2" s="1"/>
  <c r="Q52" i="2"/>
  <c r="S52" i="2" s="1"/>
  <c r="Q58" i="2"/>
  <c r="R58" i="2" s="1"/>
  <c r="Q53" i="2"/>
  <c r="S53" i="2" s="1"/>
  <c r="Q48" i="2"/>
  <c r="R48" i="2" s="1"/>
  <c r="Q54" i="2"/>
  <c r="S54" i="2" s="1"/>
  <c r="Q49" i="2"/>
  <c r="S49" i="2" s="1"/>
  <c r="Q55" i="2"/>
  <c r="R55" i="2" s="1"/>
  <c r="J50" i="2"/>
  <c r="K50" i="2" s="1"/>
  <c r="H17" i="1"/>
  <c r="J56" i="2"/>
  <c r="L56" i="2" s="1"/>
  <c r="H19" i="1"/>
  <c r="J51" i="2"/>
  <c r="L51" i="2" s="1"/>
  <c r="J57" i="2"/>
  <c r="K57" i="2" s="1"/>
  <c r="J52" i="2"/>
  <c r="K52" i="2" s="1"/>
  <c r="P33" i="2"/>
  <c r="P34" i="2"/>
  <c r="T48" i="2" s="1"/>
  <c r="J58" i="2"/>
  <c r="L58" i="2" s="1"/>
  <c r="J53" i="2"/>
  <c r="L53" i="2" s="1"/>
  <c r="J48" i="2"/>
  <c r="K48" i="2" s="1"/>
  <c r="J54" i="2"/>
  <c r="K54" i="2" s="1"/>
  <c r="J49" i="2"/>
  <c r="L49" i="2" s="1"/>
  <c r="S50" i="2"/>
  <c r="R50" i="2"/>
  <c r="L55" i="2"/>
  <c r="K55" i="2"/>
  <c r="N72" i="1"/>
  <c r="R69" i="1"/>
  <c r="H21" i="1"/>
  <c r="I25" i="1"/>
  <c r="H26" i="1" s="1"/>
  <c r="H24" i="1"/>
  <c r="F13" i="2" l="1"/>
  <c r="F14" i="2"/>
  <c r="F5" i="2"/>
  <c r="F12" i="2"/>
  <c r="F15" i="2"/>
  <c r="F11" i="2"/>
  <c r="F7" i="2"/>
  <c r="F10" i="2"/>
  <c r="F6" i="2"/>
  <c r="F9" i="2"/>
  <c r="F8" i="2"/>
  <c r="E19" i="1"/>
  <c r="E21" i="1" s="1"/>
  <c r="F13" i="1"/>
  <c r="A50" i="2"/>
  <c r="R54" i="2"/>
  <c r="S51" i="2"/>
  <c r="K51" i="2"/>
  <c r="L50" i="2"/>
  <c r="R52" i="2"/>
  <c r="S56" i="2"/>
  <c r="R57" i="2"/>
  <c r="K56" i="2"/>
  <c r="S58" i="2"/>
  <c r="R49" i="2"/>
  <c r="R53" i="2"/>
  <c r="S55" i="2"/>
  <c r="L52" i="2"/>
  <c r="K53" i="2"/>
  <c r="S48" i="2"/>
  <c r="K58" i="2"/>
  <c r="L57" i="2"/>
  <c r="L54" i="2"/>
  <c r="K49" i="2"/>
  <c r="L48" i="2"/>
  <c r="A51" i="2"/>
  <c r="M52" i="2"/>
  <c r="M53" i="2" s="1"/>
  <c r="M54" i="2" s="1"/>
  <c r="L72" i="1"/>
  <c r="N73" i="1"/>
  <c r="R70" i="1"/>
  <c r="H25" i="1"/>
  <c r="H23" i="1"/>
  <c r="F20" i="1" l="1"/>
  <c r="F19" i="1" s="1"/>
  <c r="A53" i="2"/>
  <c r="A52" i="2"/>
  <c r="M55" i="2"/>
  <c r="A54" i="2"/>
  <c r="L73" i="1"/>
  <c r="N74" i="1"/>
  <c r="R71" i="1"/>
  <c r="F22" i="1"/>
  <c r="E23" i="1"/>
  <c r="F21" i="1" l="1"/>
  <c r="M56" i="2"/>
  <c r="A55" i="2"/>
  <c r="L74" i="1"/>
  <c r="N75" i="1"/>
  <c r="R72" i="1"/>
  <c r="F24" i="1"/>
  <c r="F23" i="1" s="1"/>
  <c r="E25" i="1"/>
  <c r="G7" i="1" s="1" a="1"/>
  <c r="G7" i="1" s="1"/>
  <c r="G25" i="1" l="1" a="1"/>
  <c r="G25" i="1" s="1"/>
  <c r="G19" i="1" a="1"/>
  <c r="G19" i="1" s="1"/>
  <c r="G21" i="1" a="1"/>
  <c r="G21" i="1" s="1"/>
  <c r="G23" i="1" a="1"/>
  <c r="G23" i="1" s="1"/>
  <c r="M57" i="2"/>
  <c r="A56" i="2"/>
  <c r="L75" i="1"/>
  <c r="G11" i="1" a="1"/>
  <c r="G11" i="1" s="1"/>
  <c r="G9" i="1" a="1"/>
  <c r="G9" i="1" s="1"/>
  <c r="G13" i="1" a="1"/>
  <c r="G13" i="1" s="1"/>
  <c r="G15" i="1" a="1"/>
  <c r="G15" i="1" s="1"/>
  <c r="P66" i="1"/>
  <c r="G17" i="1" a="1"/>
  <c r="G17" i="1" s="1"/>
  <c r="R73" i="1"/>
  <c r="F26" i="1"/>
  <c r="F25" i="1" s="1"/>
  <c r="M58" i="2" l="1"/>
  <c r="A58" i="2" s="1"/>
  <c r="A57" i="2"/>
  <c r="P67" i="1"/>
  <c r="P68" i="1" s="1"/>
  <c r="P69" i="1" s="1"/>
  <c r="P70" i="1" s="1"/>
  <c r="P71" i="1" s="1"/>
  <c r="P72" i="1" s="1"/>
  <c r="P73" i="1" s="1"/>
  <c r="R74" i="1"/>
  <c r="P74" i="1" l="1"/>
  <c r="R75" i="1"/>
  <c r="P75" i="1" l="1"/>
  <c r="V49" i="2"/>
  <c r="T49" i="2" s="1"/>
  <c r="V50" i="2" l="1"/>
  <c r="V51" i="2" s="1"/>
  <c r="T51" i="2" s="1"/>
  <c r="V52" i="2" l="1"/>
  <c r="T52" i="2" s="1"/>
  <c r="T50" i="2"/>
  <c r="V53" i="2" l="1"/>
  <c r="V54" i="2" s="1"/>
  <c r="T53" i="2" l="1"/>
  <c r="T54" i="2" s="1"/>
  <c r="V55" i="2"/>
  <c r="V56" i="2" l="1"/>
  <c r="T55" i="2"/>
  <c r="V57" i="2" l="1"/>
  <c r="T56" i="2"/>
  <c r="T57" i="2" l="1"/>
  <c r="V58" i="2"/>
  <c r="T58"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<sst xmlns="http://schemas.openxmlformats.org/spreadsheetml/2006/main" count="650" uniqueCount="585">
  <si>
    <t>Frage:</t>
  </si>
  <si>
    <t>CILS</t>
  </si>
  <si>
    <t>NEPS</t>
  </si>
  <si>
    <t>Antworten</t>
  </si>
  <si>
    <t>f(x)</t>
  </si>
  <si>
    <t>F(x) percentile</t>
  </si>
  <si>
    <t>Percentile</t>
  </si>
  <si>
    <t>MATCHED</t>
  </si>
  <si>
    <t>F(x)</t>
  </si>
  <si>
    <t>Info: If some of the f(x) are zero, then xU =/= xL for at least some percentile ranks. In this case, the convention x = (xU+xL)/2 is used.</t>
  </si>
  <si>
    <t>Find percentile:</t>
  </si>
  <si>
    <t>F(x) above percentile:</t>
  </si>
  <si>
    <t>f(x) above percentile:</t>
  </si>
  <si>
    <t>f(x) below percentile:</t>
  </si>
  <si>
    <t>Matched Score</t>
  </si>
  <si>
    <t>Datensatz 1</t>
  </si>
  <si>
    <t>Datensatz 2</t>
  </si>
  <si>
    <t>Varianz</t>
  </si>
  <si>
    <t>Mean X</t>
  </si>
  <si>
    <t>Mean Y</t>
  </si>
  <si>
    <t>SD X</t>
  </si>
  <si>
    <t>SD Y</t>
  </si>
  <si>
    <t>slope</t>
  </si>
  <si>
    <t>intercept</t>
  </si>
  <si>
    <t>Beispiel aus Kolen &amp; Brennan, 2014</t>
  </si>
  <si>
    <t>Datensatz Y (FORM Y)</t>
  </si>
  <si>
    <t>Datensatz X (FORM X)</t>
  </si>
  <si>
    <t>MUSTER</t>
  </si>
  <si>
    <t>CILS/NEPS BEISPIEL</t>
  </si>
  <si>
    <t>Beispiel</t>
  </si>
  <si>
    <t>X</t>
  </si>
  <si>
    <t>Y</t>
  </si>
  <si>
    <t>EQU (Y)</t>
  </si>
  <si>
    <t>LIN (Y)</t>
  </si>
  <si>
    <t>Nie</t>
  </si>
  <si>
    <t>Nein</t>
  </si>
  <si>
    <t>Selten</t>
  </si>
  <si>
    <t>Ja</t>
  </si>
  <si>
    <t>Hin und wieder</t>
  </si>
  <si>
    <t>Häufig</t>
  </si>
  <si>
    <t>Immer</t>
  </si>
  <si>
    <t>Harmonized</t>
  </si>
  <si>
    <t>Datenwerte für Tabelle</t>
  </si>
  <si>
    <t>sd</t>
  </si>
  <si>
    <t>lfdn</t>
  </si>
  <si>
    <t>mean CILS</t>
  </si>
  <si>
    <t>mean NEPS</t>
  </si>
  <si>
    <t>sd+1</t>
  </si>
  <si>
    <t>sd-1</t>
  </si>
  <si>
    <t>H_spm</t>
  </si>
  <si>
    <t>Value</t>
  </si>
  <si>
    <t>Count</t>
  </si>
  <si>
    <t>Total</t>
  </si>
  <si>
    <t>PLEASE DO NOT CHANGE ANYTHING ON THIS PAGE</t>
  </si>
  <si>
    <t>Equipercentile Equating &amp; Linear Equating</t>
  </si>
  <si>
    <t>Variable name</t>
  </si>
  <si>
    <t>Variables list</t>
  </si>
  <si>
    <t>H_spm0</t>
  </si>
  <si>
    <t>H_spm1</t>
  </si>
  <si>
    <t>H_spm2</t>
  </si>
  <si>
    <t>H_spm3</t>
  </si>
  <si>
    <t>H_spm4</t>
  </si>
  <si>
    <t>H_spm5</t>
  </si>
  <si>
    <t>H_spm6</t>
  </si>
  <si>
    <t>H_spm7</t>
  </si>
  <si>
    <t>H_spm8</t>
  </si>
  <si>
    <t>H_spm9</t>
  </si>
  <si>
    <t>H_spm10</t>
  </si>
  <si>
    <t>H_relign0</t>
  </si>
  <si>
    <t>H_relign1</t>
  </si>
  <si>
    <t>H_relign2</t>
  </si>
  <si>
    <t>H_relign3</t>
  </si>
  <si>
    <t>H_relign4</t>
  </si>
  <si>
    <t>H_relign5</t>
  </si>
  <si>
    <t>H_relign6</t>
  </si>
  <si>
    <t>H_relign7</t>
  </si>
  <si>
    <t>H_relign8</t>
  </si>
  <si>
    <t>H_relign9</t>
  </si>
  <si>
    <t>H_relign10</t>
  </si>
  <si>
    <t>H_relign</t>
  </si>
  <si>
    <t>H_slanW0</t>
  </si>
  <si>
    <t>H_slanW1</t>
  </si>
  <si>
    <t>H_slanW2</t>
  </si>
  <si>
    <t>H_slanW3</t>
  </si>
  <si>
    <t>H_slanW4</t>
  </si>
  <si>
    <t>H_slanW5</t>
  </si>
  <si>
    <t>H_slanW6</t>
  </si>
  <si>
    <t>H_slanW7</t>
  </si>
  <si>
    <t>H_slanW8</t>
  </si>
  <si>
    <t>H_slanW9</t>
  </si>
  <si>
    <t>H_slanW10</t>
  </si>
  <si>
    <t>H_slanW</t>
  </si>
  <si>
    <t>H_slanR0</t>
  </si>
  <si>
    <t>H_slanR1</t>
  </si>
  <si>
    <t>H_slanR2</t>
  </si>
  <si>
    <t>H_slanR3</t>
  </si>
  <si>
    <t>H_slanR4</t>
  </si>
  <si>
    <t>H_slanR5</t>
  </si>
  <si>
    <t>H_slanR6</t>
  </si>
  <si>
    <t>H_slanR7</t>
  </si>
  <si>
    <t>H_slanR8</t>
  </si>
  <si>
    <t>H_slanR9</t>
  </si>
  <si>
    <t>H_slanR10</t>
  </si>
  <si>
    <t>H_slanR</t>
  </si>
  <si>
    <t>H_slanC0</t>
  </si>
  <si>
    <t>H_slanC1</t>
  </si>
  <si>
    <t>H_slanC2</t>
  </si>
  <si>
    <t>H_slanC3</t>
  </si>
  <si>
    <t>H_slanC4</t>
  </si>
  <si>
    <t>H_slanC5</t>
  </si>
  <si>
    <t>H_slanC6</t>
  </si>
  <si>
    <t>H_slanC7</t>
  </si>
  <si>
    <t>H_slanC8</t>
  </si>
  <si>
    <t>H_slanC9</t>
  </si>
  <si>
    <t>H_slanC10</t>
  </si>
  <si>
    <t>H_slanC</t>
  </si>
  <si>
    <t>H_stay0</t>
  </si>
  <si>
    <t>H_stay1</t>
  </si>
  <si>
    <t>H_stay2</t>
  </si>
  <si>
    <t>H_stay3</t>
  </si>
  <si>
    <t>H_stay4</t>
  </si>
  <si>
    <t>H_stay5</t>
  </si>
  <si>
    <t>H_stay6</t>
  </si>
  <si>
    <t>H_stay7</t>
  </si>
  <si>
    <t>H_stay8</t>
  </si>
  <si>
    <t>H_stay9</t>
  </si>
  <si>
    <t>H_stay10</t>
  </si>
  <si>
    <t>H_stay</t>
  </si>
  <si>
    <t>H_jobalt0</t>
  </si>
  <si>
    <t>H_jobalt1</t>
  </si>
  <si>
    <t>H_jobalt2</t>
  </si>
  <si>
    <t>H_jobalt3</t>
  </si>
  <si>
    <t>H_jobalt4</t>
  </si>
  <si>
    <t>H_jobalt5</t>
  </si>
  <si>
    <t>H_jobalt6</t>
  </si>
  <si>
    <t>H_jobalt7</t>
  </si>
  <si>
    <t>H_jobalt8</t>
  </si>
  <si>
    <t>H_jobalt9</t>
  </si>
  <si>
    <t>H_jobalt10</t>
  </si>
  <si>
    <t>H_jobalt</t>
  </si>
  <si>
    <t>H_idEC0</t>
  </si>
  <si>
    <t>H_idEC1</t>
  </si>
  <si>
    <t>H_idEC2</t>
  </si>
  <si>
    <t>H_idEC3</t>
  </si>
  <si>
    <t>H_idEC4</t>
  </si>
  <si>
    <t>H_idEC5</t>
  </si>
  <si>
    <t>H_idEC6</t>
  </si>
  <si>
    <t>H_idEC7</t>
  </si>
  <si>
    <t>H_idEC8</t>
  </si>
  <si>
    <t>H_idEC9</t>
  </si>
  <si>
    <t>H_idEC10</t>
  </si>
  <si>
    <t>H_idEC</t>
  </si>
  <si>
    <t>H_idSC0</t>
  </si>
  <si>
    <t>H_idSC1</t>
  </si>
  <si>
    <t>H_idSC2</t>
  </si>
  <si>
    <t>H_idSC3</t>
  </si>
  <si>
    <t>H_idSC4</t>
  </si>
  <si>
    <t>H_idSC5</t>
  </si>
  <si>
    <t>H_idSC6</t>
  </si>
  <si>
    <t>H_idSC7</t>
  </si>
  <si>
    <t>H_idSC8</t>
  </si>
  <si>
    <t>H_idSC9</t>
  </si>
  <si>
    <t>H_idSC10</t>
  </si>
  <si>
    <t>H_idSC</t>
  </si>
  <si>
    <t>H_penc0</t>
  </si>
  <si>
    <t>H_penc1</t>
  </si>
  <si>
    <t>H_penc2</t>
  </si>
  <si>
    <t>H_penc3</t>
  </si>
  <si>
    <t>H_penc4</t>
  </si>
  <si>
    <t>H_penc5</t>
  </si>
  <si>
    <t>H_penc6</t>
  </si>
  <si>
    <t>H_penc7</t>
  </si>
  <si>
    <t>H_penc8</t>
  </si>
  <si>
    <t>H_penc9</t>
  </si>
  <si>
    <t>H_penc10</t>
  </si>
  <si>
    <t>H_penc</t>
  </si>
  <si>
    <t>H_chilfu0</t>
  </si>
  <si>
    <t>H_chilfu1</t>
  </si>
  <si>
    <t>H_chilfu2</t>
  </si>
  <si>
    <t>H_chilfu3</t>
  </si>
  <si>
    <t>H_chilfu4</t>
  </si>
  <si>
    <t>H_chilfu5</t>
  </si>
  <si>
    <t>H_chilfu6</t>
  </si>
  <si>
    <t>H_chilfu7</t>
  </si>
  <si>
    <t>H_chilfu8</t>
  </si>
  <si>
    <t>H_chilfu9</t>
  </si>
  <si>
    <t>H_chilfu10</t>
  </si>
  <si>
    <t>H_chilfu</t>
  </si>
  <si>
    <t>H_helpt0</t>
  </si>
  <si>
    <t>H_helpt1</t>
  </si>
  <si>
    <t>H_helpt2</t>
  </si>
  <si>
    <t>H_helpt3</t>
  </si>
  <si>
    <t>H_helpt4</t>
  </si>
  <si>
    <t>H_helpt5</t>
  </si>
  <si>
    <t>H_helpt6</t>
  </si>
  <si>
    <t>H_helpt7</t>
  </si>
  <si>
    <t>H_helpt8</t>
  </si>
  <si>
    <t>H_helpt9</t>
  </si>
  <si>
    <t>H_helpt10</t>
  </si>
  <si>
    <t>H_helpt</t>
  </si>
  <si>
    <t>H_statp0</t>
  </si>
  <si>
    <t>H_statp1</t>
  </si>
  <si>
    <t>H_statp2</t>
  </si>
  <si>
    <t>H_statp3</t>
  </si>
  <si>
    <t>H_statp4</t>
  </si>
  <si>
    <t>H_statp5</t>
  </si>
  <si>
    <t>H_statp6</t>
  </si>
  <si>
    <t>H_statp7</t>
  </si>
  <si>
    <t>H_statp8</t>
  </si>
  <si>
    <t>H_statp9</t>
  </si>
  <si>
    <t>H_statp10</t>
  </si>
  <si>
    <t>H_statp</t>
  </si>
  <si>
    <t>H_genhea0</t>
  </si>
  <si>
    <t>H_genhea1</t>
  </si>
  <si>
    <t>H_genhea2</t>
  </si>
  <si>
    <t>H_genhea3</t>
  </si>
  <si>
    <t>H_genhea4</t>
  </si>
  <si>
    <t>H_genhea5</t>
  </si>
  <si>
    <t>H_genhea6</t>
  </si>
  <si>
    <t>H_genhea7</t>
  </si>
  <si>
    <t>H_genhea8</t>
  </si>
  <si>
    <t>H_genhea9</t>
  </si>
  <si>
    <t>H_genhea10</t>
  </si>
  <si>
    <t>H_genhea</t>
  </si>
  <si>
    <t>H_sequal0</t>
  </si>
  <si>
    <t>H_sequal1</t>
  </si>
  <si>
    <t>H_sequal2</t>
  </si>
  <si>
    <t>H_sequal3</t>
  </si>
  <si>
    <t>H_sequal4</t>
  </si>
  <si>
    <t>H_sequal5</t>
  </si>
  <si>
    <t>H_sequal6</t>
  </si>
  <si>
    <t>H_sequal7</t>
  </si>
  <si>
    <t>H_sequal8</t>
  </si>
  <si>
    <t>H_sequal9</t>
  </si>
  <si>
    <t>H_sequal10</t>
  </si>
  <si>
    <t>H_sequal</t>
  </si>
  <si>
    <t>H_satsc0</t>
  </si>
  <si>
    <t>H_satsc1</t>
  </si>
  <si>
    <t>H_satsc2</t>
  </si>
  <si>
    <t>H_satsc3</t>
  </si>
  <si>
    <t>H_satsc4</t>
  </si>
  <si>
    <t>H_satsc5</t>
  </si>
  <si>
    <t>H_satsc6</t>
  </si>
  <si>
    <t>H_satsc7</t>
  </si>
  <si>
    <t>H_satsc8</t>
  </si>
  <si>
    <t>H_satsc9</t>
  </si>
  <si>
    <t>H_satsc10</t>
  </si>
  <si>
    <t>H_satsc</t>
  </si>
  <si>
    <t>H_satl0</t>
  </si>
  <si>
    <t>H_satl1</t>
  </si>
  <si>
    <t>H_satl2</t>
  </si>
  <si>
    <t>H_satl3</t>
  </si>
  <si>
    <t>H_satl4</t>
  </si>
  <si>
    <t>H_satl5</t>
  </si>
  <si>
    <t>H_satl6</t>
  </si>
  <si>
    <t>H_satl7</t>
  </si>
  <si>
    <t>H_satl8</t>
  </si>
  <si>
    <t>H_satl9</t>
  </si>
  <si>
    <t>H_satl10</t>
  </si>
  <si>
    <t>H_satl</t>
  </si>
  <si>
    <t>H_slanS0</t>
  </si>
  <si>
    <t>H_slanS1</t>
  </si>
  <si>
    <t>H_slanS2</t>
  </si>
  <si>
    <t>H_slanS3</t>
  </si>
  <si>
    <t>H_slanS4</t>
  </si>
  <si>
    <t>H_slanS5</t>
  </si>
  <si>
    <t>H_slanS6</t>
  </si>
  <si>
    <t>H_slanS7</t>
  </si>
  <si>
    <t>H_slanS8</t>
  </si>
  <si>
    <t>H_slanS9</t>
  </si>
  <si>
    <t>H_slanS10</t>
  </si>
  <si>
    <t>H_slanS</t>
  </si>
  <si>
    <t>H_lpscW0</t>
  </si>
  <si>
    <t>H_lpscW1</t>
  </si>
  <si>
    <t>H_lpscW2</t>
  </si>
  <si>
    <t>H_lpscW3</t>
  </si>
  <si>
    <t>H_lpscW4</t>
  </si>
  <si>
    <t>H_lpscW5</t>
  </si>
  <si>
    <t>H_lpscW6</t>
  </si>
  <si>
    <t>H_lpscW7</t>
  </si>
  <si>
    <t>H_lpscW8</t>
  </si>
  <si>
    <t>H_lpscW9</t>
  </si>
  <si>
    <t>H_lpscW10</t>
  </si>
  <si>
    <t>H_lpscW</t>
  </si>
  <si>
    <t>H_lpscR0</t>
  </si>
  <si>
    <t>H_lpscR1</t>
  </si>
  <si>
    <t>H_lpscR2</t>
  </si>
  <si>
    <t>H_lpscR3</t>
  </si>
  <si>
    <t>H_lpscR4</t>
  </si>
  <si>
    <t>H_lpscR5</t>
  </si>
  <si>
    <t>H_lpscR6</t>
  </si>
  <si>
    <t>H_lpscR7</t>
  </si>
  <si>
    <t>H_lpscR8</t>
  </si>
  <si>
    <t>H_lpscR9</t>
  </si>
  <si>
    <t>H_lpscR10</t>
  </si>
  <si>
    <t>H_lpscR</t>
  </si>
  <si>
    <t>H_lpscC0</t>
  </si>
  <si>
    <t>H_lpscC1</t>
  </si>
  <si>
    <t>H_lpscC2</t>
  </si>
  <si>
    <t>H_lpscC3</t>
  </si>
  <si>
    <t>H_lpscC4</t>
  </si>
  <si>
    <t>H_lpscC5</t>
  </si>
  <si>
    <t>H_lpscC6</t>
  </si>
  <si>
    <t>H_lpscC7</t>
  </si>
  <si>
    <t>H_lpscC8</t>
  </si>
  <si>
    <t>H_lpscC9</t>
  </si>
  <si>
    <t>H_lpscC10</t>
  </si>
  <si>
    <t>H_lpscC</t>
  </si>
  <si>
    <t>H_lpscS0</t>
  </si>
  <si>
    <t>H_lpscS1</t>
  </si>
  <si>
    <t>H_lpscS2</t>
  </si>
  <si>
    <t>H_lpscS3</t>
  </si>
  <si>
    <t>H_lpscS4</t>
  </si>
  <si>
    <t>H_lpscS5</t>
  </si>
  <si>
    <t>H_lpscS6</t>
  </si>
  <si>
    <t>H_lpscS7</t>
  </si>
  <si>
    <t>H_lpscS8</t>
  </si>
  <si>
    <t>H_lpscS9</t>
  </si>
  <si>
    <t>H_lpscS10</t>
  </si>
  <si>
    <t>H_lpscS</t>
  </si>
  <si>
    <t>H_apprfin0</t>
  </si>
  <si>
    <t>H_apprfin1</t>
  </si>
  <si>
    <t>H_apprfin2</t>
  </si>
  <si>
    <t>H_apprfin3</t>
  </si>
  <si>
    <t>H_apprfin4</t>
  </si>
  <si>
    <t>H_apprfin5</t>
  </si>
  <si>
    <t>H_apprfin6</t>
  </si>
  <si>
    <t>H_apprfin7</t>
  </si>
  <si>
    <t>H_apprfin8</t>
  </si>
  <si>
    <t>H_apprfin9</t>
  </si>
  <si>
    <t>H_apprfin10</t>
  </si>
  <si>
    <t>H_apprfin</t>
  </si>
  <si>
    <t>H_infoeducenter0</t>
  </si>
  <si>
    <t>H_infoeducenter1</t>
  </si>
  <si>
    <t>H_infoeducenter2</t>
  </si>
  <si>
    <t>H_infoeducenter3</t>
  </si>
  <si>
    <t>H_infoeducenter4</t>
  </si>
  <si>
    <t>H_infoeducenter5</t>
  </si>
  <si>
    <t>H_infoeducenter6</t>
  </si>
  <si>
    <t>H_infoeducenter7</t>
  </si>
  <si>
    <t>H_infoeducenter8</t>
  </si>
  <si>
    <t>H_infoeducenter9</t>
  </si>
  <si>
    <t>H_infoeducenter10</t>
  </si>
  <si>
    <t>H_infoeducenter</t>
  </si>
  <si>
    <t>H_infoedumed0</t>
  </si>
  <si>
    <t>H_infoedumed1</t>
  </si>
  <si>
    <t>H_infoedumed2</t>
  </si>
  <si>
    <t>H_infoedumed3</t>
  </si>
  <si>
    <t>H_infoedumed4</t>
  </si>
  <si>
    <t>H_infoedumed5</t>
  </si>
  <si>
    <t>H_infoedumed6</t>
  </si>
  <si>
    <t>H_infoedumed7</t>
  </si>
  <si>
    <t>H_infoedumed8</t>
  </si>
  <si>
    <t>H_infoedumed9</t>
  </si>
  <si>
    <t>H_infoedumed10</t>
  </si>
  <si>
    <t>H_infoedumed</t>
  </si>
  <si>
    <t>H_infoedutch0</t>
  </si>
  <si>
    <t>H_infoedutch1</t>
  </si>
  <si>
    <t>H_infoedutch2</t>
  </si>
  <si>
    <t>H_infoedutch3</t>
  </si>
  <si>
    <t>H_infoedutch4</t>
  </si>
  <si>
    <t>H_infoedutch5</t>
  </si>
  <si>
    <t>H_infoedutch6</t>
  </si>
  <si>
    <t>H_infoedutch7</t>
  </si>
  <si>
    <t>H_infoedutch8</t>
  </si>
  <si>
    <t>H_infoedutch9</t>
  </si>
  <si>
    <t>H_infoedutch10</t>
  </si>
  <si>
    <t>H_infoedutch</t>
  </si>
  <si>
    <t>H_infoeducoun0</t>
  </si>
  <si>
    <t>H_infoeducoun1</t>
  </si>
  <si>
    <t>H_infoeducoun2</t>
  </si>
  <si>
    <t>H_infoeducoun3</t>
  </si>
  <si>
    <t>H_infoeducoun4</t>
  </si>
  <si>
    <t>H_infoeducoun5</t>
  </si>
  <si>
    <t>H_infoeducoun6</t>
  </si>
  <si>
    <t>H_infoeducoun7</t>
  </si>
  <si>
    <t>H_infoeducoun8</t>
  </si>
  <si>
    <t>H_infoeducoun9</t>
  </si>
  <si>
    <t>H_infoeducoun10</t>
  </si>
  <si>
    <t>H_infoeducoun</t>
  </si>
  <si>
    <t>H_infoeduint0</t>
  </si>
  <si>
    <t>H_infoeduint1</t>
  </si>
  <si>
    <t>H_infoeduint2</t>
  </si>
  <si>
    <t>H_infoeduint3</t>
  </si>
  <si>
    <t>H_infoeduint4</t>
  </si>
  <si>
    <t>H_infoeduint5</t>
  </si>
  <si>
    <t>H_infoeduint6</t>
  </si>
  <si>
    <t>H_infoeduint7</t>
  </si>
  <si>
    <t>H_infoeduint8</t>
  </si>
  <si>
    <t>H_infoeduint9</t>
  </si>
  <si>
    <t>H_infoeduint10</t>
  </si>
  <si>
    <t>H_infoeduint</t>
  </si>
  <si>
    <t>H_infoedufr0</t>
  </si>
  <si>
    <t>H_infoedufr1</t>
  </si>
  <si>
    <t>H_infoedufr2</t>
  </si>
  <si>
    <t>H_infoedufr3</t>
  </si>
  <si>
    <t>H_infoedufr4</t>
  </si>
  <si>
    <t>H_infoedufr5</t>
  </si>
  <si>
    <t>H_infoedufr6</t>
  </si>
  <si>
    <t>H_infoedufr7</t>
  </si>
  <si>
    <t>H_infoedufr8</t>
  </si>
  <si>
    <t>H_infoedufr9</t>
  </si>
  <si>
    <t>H_infoedufr10</t>
  </si>
  <si>
    <t>H_infoedufr</t>
  </si>
  <si>
    <t>H_infoeduor0</t>
  </si>
  <si>
    <t>H_infoeduor1</t>
  </si>
  <si>
    <t>H_infoeduor2</t>
  </si>
  <si>
    <t>H_infoeduor3</t>
  </si>
  <si>
    <t>H_infoeduor4</t>
  </si>
  <si>
    <t>H_infoeduor5</t>
  </si>
  <si>
    <t>H_infoeduor6</t>
  </si>
  <si>
    <t>H_infoeduor7</t>
  </si>
  <si>
    <t>H_infoeduor8</t>
  </si>
  <si>
    <t>H_infoeduor9</t>
  </si>
  <si>
    <t>H_infoeduor10</t>
  </si>
  <si>
    <t>H_infoeduor</t>
  </si>
  <si>
    <t>H_infoedupar0</t>
  </si>
  <si>
    <t>H_infoedupar1</t>
  </si>
  <si>
    <t>H_infoedupar2</t>
  </si>
  <si>
    <t>H_infoedupar3</t>
  </si>
  <si>
    <t>H_infoedupar4</t>
  </si>
  <si>
    <t>H_infoedupar5</t>
  </si>
  <si>
    <t>H_infoedupar6</t>
  </si>
  <si>
    <t>H_infoedupar7</t>
  </si>
  <si>
    <t>H_infoedupar8</t>
  </si>
  <si>
    <t>H_infoedupar9</t>
  </si>
  <si>
    <t>H_infoedupar10</t>
  </si>
  <si>
    <t>H_infoedupar</t>
  </si>
  <si>
    <t>H_sucup0</t>
  </si>
  <si>
    <t>H_sucup1</t>
  </si>
  <si>
    <t>H_sucup2</t>
  </si>
  <si>
    <t>H_sucup3</t>
  </si>
  <si>
    <t>H_sucup4</t>
  </si>
  <si>
    <t>H_sucup5</t>
  </si>
  <si>
    <t>H_sucup6</t>
  </si>
  <si>
    <t>H_sucup7</t>
  </si>
  <si>
    <t>H_sucup8</t>
  </si>
  <si>
    <t>H_sucup9</t>
  </si>
  <si>
    <t>H_sucup10</t>
  </si>
  <si>
    <t>H_sucup</t>
  </si>
  <si>
    <t>H_sucint0</t>
  </si>
  <si>
    <t>H_sucint1</t>
  </si>
  <si>
    <t>H_sucint2</t>
  </si>
  <si>
    <t>H_sucint3</t>
  </si>
  <si>
    <t>H_sucint4</t>
  </si>
  <si>
    <t>H_sucint5</t>
  </si>
  <si>
    <t>H_sucint6</t>
  </si>
  <si>
    <t>H_sucint7</t>
  </si>
  <si>
    <t>H_sucint8</t>
  </si>
  <si>
    <t>H_sucint9</t>
  </si>
  <si>
    <t>H_sucint10</t>
  </si>
  <si>
    <t>H_sucint</t>
  </si>
  <si>
    <t>H_suclo0</t>
  </si>
  <si>
    <t>H_suclo1</t>
  </si>
  <si>
    <t>H_suclo2</t>
  </si>
  <si>
    <t>H_suclo3</t>
  </si>
  <si>
    <t>H_suclo4</t>
  </si>
  <si>
    <t>H_suclo5</t>
  </si>
  <si>
    <t>H_suclo6</t>
  </si>
  <si>
    <t>H_suclo7</t>
  </si>
  <si>
    <t>H_suclo8</t>
  </si>
  <si>
    <t>H_suclo9</t>
  </si>
  <si>
    <t>H_suclo10</t>
  </si>
  <si>
    <t>H_suclo</t>
  </si>
  <si>
    <t>H_segrad0</t>
  </si>
  <si>
    <t>H_segrad1</t>
  </si>
  <si>
    <t>H_segrad2</t>
  </si>
  <si>
    <t>H_segrad3</t>
  </si>
  <si>
    <t>H_segrad4</t>
  </si>
  <si>
    <t>H_segrad5</t>
  </si>
  <si>
    <t>H_segrad6</t>
  </si>
  <si>
    <t>H_segrad7</t>
  </si>
  <si>
    <t>H_segrad8</t>
  </si>
  <si>
    <t>H_segrad9</t>
  </si>
  <si>
    <t>H_segrad10</t>
  </si>
  <si>
    <t>H_segrad</t>
  </si>
  <si>
    <t>H_sesch0</t>
  </si>
  <si>
    <t>H_sesch1</t>
  </si>
  <si>
    <t>H_sesch2</t>
  </si>
  <si>
    <t>H_sesch3</t>
  </si>
  <si>
    <t>H_sesch4</t>
  </si>
  <si>
    <t>H_sesch5</t>
  </si>
  <si>
    <t>H_sesch6</t>
  </si>
  <si>
    <t>H_sesch7</t>
  </si>
  <si>
    <t>H_sesch8</t>
  </si>
  <si>
    <t>H_sesch9</t>
  </si>
  <si>
    <t>H_sesch10</t>
  </si>
  <si>
    <t>H_sesch</t>
  </si>
  <si>
    <t>H_spcl0</t>
  </si>
  <si>
    <t>H_spcl1</t>
  </si>
  <si>
    <t>H_spcl2</t>
  </si>
  <si>
    <t>H_spcl3</t>
  </si>
  <si>
    <t>H_spcl4</t>
  </si>
  <si>
    <t>H_spcl5</t>
  </si>
  <si>
    <t>H_spcl6</t>
  </si>
  <si>
    <t>H_spcl7</t>
  </si>
  <si>
    <t>H_spcl8</t>
  </si>
  <si>
    <t>H_spcl9</t>
  </si>
  <si>
    <t>H_spcl10</t>
  </si>
  <si>
    <t>H_spcl</t>
  </si>
  <si>
    <r>
      <rPr>
        <sz val="18"/>
        <color theme="1"/>
        <rFont val="Calibri"/>
        <family val="2"/>
        <scheme val="minor"/>
      </rPr>
      <t xml:space="preserve">These tables are used to calculate the equating procedure. This is used to align variables that measure the same latent construct, but in different ways. Below you will find three more tabs. In the first tab, the frequency distributions of the two variables are entered. The frequencies correspond to the weighted number of responses. In the table, the answer options are displayed on the left and right in the form of ascending numbering. The respective weighted frequencies were output in Stata and entered here. The weight "houwgt" was used for the CILS data set and the weight "w_t" for the NEPS data set. In the other two tabs, two different equating methods are calculated. In both, a table and a graph are shown. In the table, the middle column is the result of the equating method. The graph is only used to visually check the equating.
</t>
    </r>
    <r>
      <rPr>
        <b/>
        <sz val="18"/>
        <color theme="1"/>
        <rFont val="Calibri"/>
        <family val="2"/>
        <scheme val="minor"/>
      </rPr>
      <t xml:space="preserve">Instructions: 
</t>
    </r>
    <r>
      <rPr>
        <sz val="18"/>
        <color theme="1"/>
        <rFont val="Calibri"/>
        <family val="2"/>
        <scheme val="minor"/>
      </rPr>
      <t xml:space="preserve">1. Open the </t>
    </r>
    <r>
      <rPr>
        <i/>
        <sz val="18"/>
        <color theme="1"/>
        <rFont val="Calibri"/>
        <family val="2"/>
        <scheme val="minor"/>
      </rPr>
      <t>"Choose Variable"</t>
    </r>
    <r>
      <rPr>
        <sz val="18"/>
        <color theme="1"/>
        <rFont val="Calibri"/>
        <family val="2"/>
        <scheme val="minor"/>
      </rPr>
      <t xml:space="preserve"> tab.
2. Choose the Variable you want to equate on the right. 
3. Read the results from the </t>
    </r>
    <r>
      <rPr>
        <i/>
        <sz val="18"/>
        <color theme="1"/>
        <rFont val="Calibri"/>
        <family val="2"/>
        <scheme val="minor"/>
      </rPr>
      <t>"Equipercentile Equating"</t>
    </r>
    <r>
      <rPr>
        <sz val="18"/>
        <color theme="1"/>
        <rFont val="Calibri"/>
        <family val="2"/>
        <scheme val="minor"/>
      </rPr>
      <t xml:space="preserve"> &amp; </t>
    </r>
    <r>
      <rPr>
        <i/>
        <sz val="18"/>
        <color theme="1"/>
        <rFont val="Calibri"/>
        <family val="2"/>
        <scheme val="minor"/>
      </rPr>
      <t>"Linear Equating"</t>
    </r>
    <r>
      <rPr>
        <sz val="18"/>
        <color theme="1"/>
        <rFont val="Calibri"/>
        <family val="2"/>
        <scheme val="minor"/>
      </rPr>
      <t xml:space="preserve"> tabs.
</t>
    </r>
    <r>
      <rPr>
        <b/>
        <sz val="18"/>
        <color theme="1"/>
        <rFont val="Calibri"/>
        <family val="2"/>
        <scheme val="minor"/>
      </rPr>
      <t xml:space="preserve">How to read the results (Linear Equating):
Table:
</t>
    </r>
    <r>
      <rPr>
        <sz val="18"/>
        <color theme="1"/>
        <rFont val="Calibri"/>
        <family val="2"/>
        <scheme val="minor"/>
      </rPr>
      <t>On the one hand, the table shows us the numerical values, matching the number of answer options (1). On the other hand, the table shows the weighted frequencies of the answer options (2), i.e. how often an answer was given. In addition, in the middle are the "MATCHED" values of the equating (3). These values indicate the matching recoded value to the respective answer choice of the NEPS data set. In this example, a value of 3 on the NEPS scale corresponds to a value of 3.54 on the CILS scale (4). The value of 3 is thus recoded to a value of 3.54 in the harmonized data set.</t>
    </r>
    <r>
      <rPr>
        <b/>
        <sz val="18"/>
        <color theme="1"/>
        <rFont val="Calibri"/>
        <family val="2"/>
        <scheme val="minor"/>
      </rPr>
      <t xml:space="preserve">
Graph:
</t>
    </r>
    <r>
      <rPr>
        <sz val="18"/>
        <color theme="1"/>
        <rFont val="Calibri"/>
        <family val="2"/>
        <scheme val="minor"/>
      </rPr>
      <t xml:space="preserve">The graph is a visual representation of the table. The Y-axis shows the response values of the CILS (1) and the X-axis those of the NEPS (2). The yellow straight line represents the respective mean values of the variables (3) and the green straight lines represent +1 and -1 standard deviation of the mean respectively (4). The blue straight line (5) intersects the points of intersection of the green and yellow straight lines. Thus, the "MATCHED" values of the NEPS can be read from the Y-axis (6).
</t>
    </r>
  </si>
  <si>
    <t>H_sportfreq</t>
  </si>
  <si>
    <t>H_sportfreq1</t>
  </si>
  <si>
    <t>H_sportfreq2</t>
  </si>
  <si>
    <t>H_sportfreq3</t>
  </si>
  <si>
    <t>H_sportfreq4</t>
  </si>
  <si>
    <t>H_sportfreq5</t>
  </si>
  <si>
    <t>H_sportfreq6</t>
  </si>
  <si>
    <t>H_sportfreq7</t>
  </si>
  <si>
    <t>H_sportfreq8</t>
  </si>
  <si>
    <t>H_sportfreq9</t>
  </si>
  <si>
    <t>H_sportfreq10</t>
  </si>
  <si>
    <t>H_sportfreq0</t>
  </si>
  <si>
    <t>H_spmRTE</t>
  </si>
  <si>
    <t>H_spmRTE0</t>
  </si>
  <si>
    <t>H_spmRTE1</t>
  </si>
  <si>
    <t>H_spmRTE2</t>
  </si>
  <si>
    <t>H_spmRTE3</t>
  </si>
  <si>
    <t>H_spmRTE4</t>
  </si>
  <si>
    <t>H_spmRTE5</t>
  </si>
  <si>
    <t>H_spmRTE6</t>
  </si>
  <si>
    <t>H_spmRTE7</t>
  </si>
  <si>
    <t>H_spmRTE8</t>
  </si>
  <si>
    <t>H_spmRTE9</t>
  </si>
  <si>
    <t>H_spmRTE10</t>
  </si>
  <si>
    <t>H_apprfinRTE</t>
  </si>
  <si>
    <t>H_apprfinRTE0</t>
  </si>
  <si>
    <t>H_apprfinRTE1</t>
  </si>
  <si>
    <t>H_apprfinRTE2</t>
  </si>
  <si>
    <t>H_apprfinRTE3</t>
  </si>
  <si>
    <t>H_apprfinRTE4</t>
  </si>
  <si>
    <t>H_apprfinRTE5</t>
  </si>
  <si>
    <t>H_apprfinRTE6</t>
  </si>
  <si>
    <t>H_apprfinRTE7</t>
  </si>
  <si>
    <t>H_apprfinRTE8</t>
  </si>
  <si>
    <t>H_apprfinRTE9</t>
  </si>
  <si>
    <t>H_apprfinRTE10</t>
  </si>
  <si>
    <t>H_slanRRTE</t>
  </si>
  <si>
    <t>H_slanRRTE0</t>
  </si>
  <si>
    <t>H_slanRRTE1</t>
  </si>
  <si>
    <t>H_slanRRTE2</t>
  </si>
  <si>
    <t>H_slanRRTE3</t>
  </si>
  <si>
    <t>H_slanRRTE4</t>
  </si>
  <si>
    <t>H_slanRRTE5</t>
  </si>
  <si>
    <t>H_slanRRTE6</t>
  </si>
  <si>
    <t>H_slanRRTE7</t>
  </si>
  <si>
    <t>H_slanRRTE8</t>
  </si>
  <si>
    <t>H_slanRRTE9</t>
  </si>
  <si>
    <t>H_slanRRTE10</t>
  </si>
  <si>
    <t>H_idECRTE</t>
  </si>
  <si>
    <t>H_idECRTE0</t>
  </si>
  <si>
    <t>H_idECRTE1</t>
  </si>
  <si>
    <t>H_idECRTE2</t>
  </si>
  <si>
    <t>H_idECRTE3</t>
  </si>
  <si>
    <t>H_idECRTE4</t>
  </si>
  <si>
    <t>H_idECRTE5</t>
  </si>
  <si>
    <t>H_idECRTE6</t>
  </si>
  <si>
    <t>H_idECRTE7</t>
  </si>
  <si>
    <t>H_idECRTE8</t>
  </si>
  <si>
    <t>H_idECRTE9</t>
  </si>
  <si>
    <t>H_idECRTE10</t>
  </si>
  <si>
    <t>H_pcom1</t>
  </si>
  <si>
    <t>H_pcom2</t>
  </si>
  <si>
    <t>H_pcom10</t>
  </si>
  <si>
    <t>H_pcom11</t>
  </si>
  <si>
    <t>H_pcom21</t>
  </si>
  <si>
    <t>H_pcom12</t>
  </si>
  <si>
    <t>H_pcom13</t>
  </si>
  <si>
    <t>H_pcom14</t>
  </si>
  <si>
    <t>H_pcom15</t>
  </si>
  <si>
    <t>H_pcom16</t>
  </si>
  <si>
    <t>H_pcom17</t>
  </si>
  <si>
    <t>H_pcom18</t>
  </si>
  <si>
    <t>H_pcom19</t>
  </si>
  <si>
    <t>H_pcom20</t>
  </si>
  <si>
    <t>H_pcom210</t>
  </si>
  <si>
    <t>H_pcom110</t>
  </si>
  <si>
    <t>H_pcom22</t>
  </si>
  <si>
    <t>H_pcom23</t>
  </si>
  <si>
    <t>H_pcom24</t>
  </si>
  <si>
    <t>H_pcom25</t>
  </si>
  <si>
    <t>H_pcom26</t>
  </si>
  <si>
    <t>H_pcom27</t>
  </si>
  <si>
    <t>H_pcom28</t>
  </si>
  <si>
    <t>H_pcom29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</si>
</sst>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9" x14ac:knownFonts="1">
    <font>
      <sz val="11"/>
      <color theme="1"/>
      <name val="Calibri"/>
      <family val="2"/>
      <scheme val="minor"/>
    </font>
    <font>
      <sz val="11"/>
      <color theme="1"/>
      <name val="Calibri"/>
      <family val="2"/>
    </font>
    <font>
      <i/>
      <sz val="11"/>
      <color theme="1"/>
      <name val="Calibri"/>
      <family val="2"/>
    </font>
    <font>
      <sz val="10"/>
      <color theme="1"/>
      <name val="Arial"/>
      <family val="2"/>
    </font>
    <font>
      <b/>
      <sz val="11"/>
      <color theme="1"/>
      <name val="Calibri"/>
      <family val="2"/>
    </font>
    <font>
      <b/>
      <sz val="10"/>
      <color theme="1"/>
      <name val="Arial"/>
      <family val="2"/>
    </font>
    <font>
      <b/>
      <sz val="11"/>
      <color rgb="FF305496"/>
      <name val="Calibri"/>
      <family val="2"/>
    </font>
    <font>
      <sz val="11"/>
      <color rgb="FF000000"/>
      <name val="Arial"/>
      <family val="2"/>
    </font>
    <font>
      <b/>
      <sz val="11"/>
      <color theme="1"/>
      <name val="Calibri"/>
      <family val="2"/>
      <scheme val="minor"/>
    </font>
    <font>
      <i/>
      <sz val="11"/>
      <color theme="1"/>
      <name val="Calibri"/>
      <family val="2"/>
      <scheme val="minor"/>
    </font>
    <font>
      <sz val="10"/>
      <color rgb="FFBFBFBF"/>
      <name val="Arial"/>
      <family val="2"/>
    </font>
    <font>
      <sz val="11"/>
      <color rgb="FFBFBFBF"/>
      <name val="Calibri"/>
      <family val="2"/>
    </font>
    <font>
      <b/>
      <sz val="11"/>
      <color rgb="FFBFBFBF"/>
      <name val="Calibri"/>
      <family val="2"/>
      <scheme val="minor"/>
    </font>
    <font>
      <sz val="11"/>
      <color rgb="FFBFBFBF"/>
      <name val="Calibri"/>
      <family val="2"/>
      <scheme val="minor"/>
    </font>
    <font>
      <b/>
      <sz val="11"/>
      <color rgb="FF305496"/>
      <name val="Calibri"/>
      <family val="2"/>
      <scheme val="minor"/>
    </font>
    <font>
      <i/>
      <sz val="11"/>
      <color rgb="FFBFBFBF"/>
      <name val="Calibri"/>
      <family val="2"/>
      <scheme val="minor"/>
    </font>
    <font>
      <i/>
      <sz val="10"/>
      <color rgb="FFBFBFBF"/>
      <name val="Arial"/>
      <family val="2"/>
    </font>
    <font>
      <sz val="10"/>
      <color rgb="FFD9D9D9"/>
      <name val="Arial"/>
      <family val="2"/>
    </font>
    <font>
      <sz val="11"/>
      <color rgb="FFD9D9D9"/>
      <name val="Arial"/>
      <family val="2"/>
    </font>
    <font>
      <b/>
      <sz val="11"/>
      <color rgb="FFD9D9D9"/>
      <name val="Calibri"/>
      <family val="2"/>
      <scheme val="minor"/>
    </font>
    <font>
      <b/>
      <sz val="10"/>
      <color rgb="FFD9D9D9"/>
      <name val="Arial"/>
      <family val="2"/>
    </font>
    <font>
      <sz val="11"/>
      <color rgb="FFD9D9D9"/>
      <name val="Calibri"/>
      <family val="2"/>
      <scheme val="minor"/>
    </font>
    <font>
      <sz val="11"/>
      <color rgb="FF305496"/>
      <name val="Calibri"/>
      <family val="2"/>
      <charset val="1"/>
    </font>
    <font>
      <sz val="11"/>
      <color rgb="FF000000"/>
      <name val="Calibri"/>
      <family val="2"/>
      <charset val="1"/>
    </font>
    <font>
      <sz val="11"/>
      <color rgb="FF000000"/>
      <name val="Calibri"/>
      <family val="2"/>
    </font>
    <font>
      <sz val="11"/>
      <color theme="0" tint="-0.14999847407452621"/>
      <name val="Calibri"/>
      <family val="2"/>
      <scheme val="minor"/>
    </font>
    <font>
      <b/>
      <sz val="11"/>
      <color theme="0" tint="-0.14999847407452621"/>
      <name val="Calibri"/>
      <family val="2"/>
      <scheme val="minor"/>
    </font>
    <font>
      <b/>
      <sz val="11"/>
      <color rgb="FFFF0000"/>
      <name val="Calibri"/>
      <family val="2"/>
      <scheme val="minor"/>
    </font>
    <font>
      <sz val="11"/>
      <name val="Calibri"/>
      <family val="2"/>
      <scheme val="minor"/>
    </font>
    <font>
      <sz val="10"/>
      <name val="Arial"/>
      <family val="2"/>
    </font>
    <font>
      <b/>
      <sz val="11"/>
      <name val="Calibri"/>
      <family val="2"/>
      <scheme val="minor"/>
    </font>
    <font>
      <b/>
      <sz val="18"/>
      <color theme="1"/>
      <name val="Calibri"/>
      <family val="2"/>
      <scheme val="minor"/>
    </font>
    <font>
      <sz val="18"/>
      <color theme="1"/>
      <name val="Calibri"/>
      <family val="2"/>
      <scheme val="minor"/>
    </font>
    <font>
      <i/>
      <sz val="18"/>
      <color theme="1"/>
      <name val="Calibri"/>
      <family val="2"/>
      <scheme val="minor"/>
    </font>
    <font>
      <b/>
      <sz val="22"/>
      <color theme="8"/>
      <name val="Calibri"/>
      <family val="2"/>
      <scheme val="minor"/>
    </font>
    <font>
      <sz val="11"/>
      <color theme="8"/>
      <name val="Calibri"/>
      <family val="2"/>
      <scheme val="minor"/>
    </font>
    <font>
      <sz val="11"/>
      <color theme="0" tint="-0.249977111117893"/>
      <name val="Calibri"/>
      <family val="2"/>
      <scheme val="minor"/>
    </font>
    <font>
      <sz val="8"/>
      <name val="Calibri"/>
      <family val="2"/>
      <scheme val="minor"/>
    </font>
    <font>
      <b/>
      <sz val="11"/>
      <color theme="0" tint="-0.249977111117893"/>
      <name val="Calibri"/>
      <family val="2"/>
      <scheme val="minor"/>
    </font>
  </fonts>
  <fills count="8">
    <fill>
      <patternFill patternType="none"/>
    </fill>
    <fill>
      <patternFill patternType="gray125"/>
    </fill>
    <fill>
      <patternFill patternType="solid">
        <fgColor rgb="FFFFFFFF"/>
        <bgColor indexed="64"/>
      </patternFill>
    </fill>
    <fill>
      <patternFill patternType="solid">
        <fgColor rgb="FFFFC000"/>
        <bgColor indexed="64"/>
      </patternFill>
    </fill>
    <fill>
      <patternFill patternType="solid">
        <fgColor theme="7"/>
        <bgColor indexed="64"/>
      </patternFill>
    </fill>
    <fill>
      <patternFill patternType="solid">
        <fgColor theme="0"/>
        <bgColor indexed="64"/>
      </patternFill>
    </fill>
    <fill>
      <patternFill patternType="solid">
        <fgColor theme="8" tint="-0.249977111117893"/>
        <bgColor indexed="64"/>
      </patternFill>
    </fill>
    <fill>
      <patternFill patternType="solid">
        <fgColor theme="8" tint="0.59999389629810485"/>
        <bgColor indexed="64"/>
      </patternFill>
    </fill>
  </fills>
  <borders count="32">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top style="medium">
        <color indexed="64"/>
      </top>
      <bottom/>
      <diagonal/>
    </border>
    <border>
      <left style="medium">
        <color rgb="FF000000"/>
      </left>
      <right style="medium">
        <color rgb="FF000000"/>
      </right>
      <top style="medium">
        <color indexed="64"/>
      </top>
      <bottom style="medium">
        <color rgb="FF000000"/>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140">
    <xf numFmtId="0" fontId="0" fillId="0" borderId="0" xfId="0"/>
    <xf numFmtId="2" fontId="0" fillId="0" borderId="0" xfId="0" applyNumberFormat="1"/>
    <xf numFmtId="0" fontId="1" fillId="0" borderId="0" xfId="0" applyFont="1" applyAlignment="1">
      <alignment readingOrder="1"/>
    </xf>
    <xf numFmtId="0" fontId="2" fillId="0" borderId="0" xfId="0" applyFont="1" applyAlignment="1">
      <alignment readingOrder="1"/>
    </xf>
    <xf numFmtId="0" fontId="3" fillId="0" borderId="0" xfId="0" applyFont="1" applyAlignment="1">
      <alignment readingOrder="1"/>
    </xf>
    <xf numFmtId="0" fontId="4" fillId="0" borderId="0" xfId="0" applyFont="1" applyAlignment="1">
      <alignment readingOrder="1"/>
    </xf>
    <xf numFmtId="10" fontId="1" fillId="0" borderId="0" xfId="0" applyNumberFormat="1" applyFont="1" applyAlignment="1">
      <alignment readingOrder="1"/>
    </xf>
    <xf numFmtId="10" fontId="3" fillId="0" borderId="0" xfId="0" applyNumberFormat="1" applyFont="1" applyAlignment="1">
      <alignment readingOrder="1"/>
    </xf>
    <xf numFmtId="10" fontId="4" fillId="0" borderId="0" xfId="0" applyNumberFormat="1" applyFont="1" applyAlignment="1">
      <alignment readingOrder="1"/>
    </xf>
    <xf numFmtId="0" fontId="5" fillId="0" borderId="0" xfId="0" applyFont="1" applyAlignment="1">
      <alignment readingOrder="1"/>
    </xf>
    <xf numFmtId="0" fontId="5" fillId="0" borderId="0" xfId="0" applyFont="1" applyAlignment="1">
      <alignment horizontal="center" readingOrder="1"/>
    </xf>
    <xf numFmtId="0" fontId="7" fillId="0" borderId="0" xfId="0" applyFont="1"/>
    <xf numFmtId="10" fontId="5" fillId="0" borderId="0" xfId="0" applyNumberFormat="1" applyFont="1" applyAlignment="1">
      <alignment readingOrder="1"/>
    </xf>
    <xf numFmtId="0" fontId="3" fillId="0" borderId="0" xfId="0" applyFont="1" applyAlignment="1">
      <alignment horizontal="center" readingOrder="1"/>
    </xf>
    <xf numFmtId="0" fontId="6" fillId="0" borderId="1" xfId="0" applyFont="1" applyBorder="1" applyAlignment="1">
      <alignment horizontal="center" readingOrder="1"/>
    </xf>
    <xf numFmtId="0" fontId="6" fillId="0" borderId="2" xfId="0" applyFont="1" applyBorder="1" applyAlignment="1">
      <alignment horizontal="center" readingOrder="1"/>
    </xf>
    <xf numFmtId="0" fontId="6" fillId="0" borderId="3" xfId="0" applyFont="1" applyBorder="1" applyAlignment="1">
      <alignment horizontal="center" readingOrder="1"/>
    </xf>
    <xf numFmtId="0" fontId="0" fillId="0" borderId="0" xfId="0" applyAlignment="1">
      <alignment horizontal="center"/>
    </xf>
    <xf numFmtId="0" fontId="3" fillId="0" borderId="0" xfId="0" applyFont="1" applyAlignment="1">
      <alignment horizontal="left" readingOrder="1"/>
    </xf>
    <xf numFmtId="0" fontId="0" fillId="0" borderId="0" xfId="0" applyAlignment="1">
      <alignment horizontal="left"/>
    </xf>
    <xf numFmtId="0" fontId="5" fillId="0" borderId="0" xfId="0" applyFont="1" applyAlignment="1">
      <alignment horizontal="left" readingOrder="1"/>
    </xf>
    <xf numFmtId="10" fontId="5" fillId="0" borderId="0" xfId="0" applyNumberFormat="1" applyFont="1" applyAlignment="1">
      <alignment horizontal="left" readingOrder="1"/>
    </xf>
    <xf numFmtId="0" fontId="4" fillId="0" borderId="0" xfId="0" applyFont="1" applyAlignment="1">
      <alignment horizontal="right" readingOrder="1"/>
    </xf>
    <xf numFmtId="10" fontId="3" fillId="0" borderId="0" xfId="0" applyNumberFormat="1" applyFont="1" applyAlignment="1">
      <alignment horizontal="left" readingOrder="1"/>
    </xf>
    <xf numFmtId="10" fontId="3" fillId="0" borderId="0" xfId="0" applyNumberFormat="1" applyFont="1" applyAlignment="1">
      <alignment horizontal="right" readingOrder="1"/>
    </xf>
    <xf numFmtId="0" fontId="0" fillId="0" borderId="0" xfId="0" applyAlignment="1">
      <alignment horizontal="right"/>
    </xf>
    <xf numFmtId="0" fontId="6" fillId="0" borderId="0" xfId="0" applyFont="1" applyAlignment="1">
      <alignment horizontal="center" readingOrder="1"/>
    </xf>
    <xf numFmtId="2" fontId="3" fillId="0" borderId="0" xfId="0" applyNumberFormat="1" applyFont="1" applyAlignment="1">
      <alignment readingOrder="1"/>
    </xf>
    <xf numFmtId="2" fontId="1" fillId="0" borderId="0" xfId="0" applyNumberFormat="1" applyFont="1" applyAlignment="1">
      <alignment horizontal="left" readingOrder="1"/>
    </xf>
    <xf numFmtId="0" fontId="8" fillId="0" borderId="0" xfId="0" applyFont="1"/>
    <xf numFmtId="0" fontId="9" fillId="0" borderId="0" xfId="0" applyFont="1"/>
    <xf numFmtId="0" fontId="11" fillId="0" borderId="0" xfId="0" applyFont="1" applyAlignment="1">
      <alignment horizontal="left" readingOrder="1"/>
    </xf>
    <xf numFmtId="0" fontId="12" fillId="0" borderId="0" xfId="0" applyFont="1"/>
    <xf numFmtId="0" fontId="13" fillId="0" borderId="0" xfId="0" applyFont="1"/>
    <xf numFmtId="0" fontId="4" fillId="0" borderId="5" xfId="0" applyFont="1" applyBorder="1" applyAlignment="1">
      <alignment readingOrder="1"/>
    </xf>
    <xf numFmtId="0" fontId="3" fillId="0" borderId="6" xfId="0" applyFont="1" applyBorder="1" applyAlignment="1">
      <alignment readingOrder="1"/>
    </xf>
    <xf numFmtId="0" fontId="3" fillId="0" borderId="6" xfId="0" applyFont="1" applyBorder="1" applyAlignment="1">
      <alignment horizontal="left" readingOrder="1"/>
    </xf>
    <xf numFmtId="0" fontId="3" fillId="0" borderId="7" xfId="0" applyFont="1" applyBorder="1" applyAlignment="1">
      <alignment readingOrder="1"/>
    </xf>
    <xf numFmtId="0" fontId="4" fillId="0" borderId="6" xfId="0" applyFont="1" applyBorder="1" applyAlignment="1">
      <alignment readingOrder="1"/>
    </xf>
    <xf numFmtId="0" fontId="3" fillId="0" borderId="1" xfId="0" applyFont="1" applyBorder="1" applyAlignment="1">
      <alignment horizontal="center" readingOrder="1"/>
    </xf>
    <xf numFmtId="0" fontId="3" fillId="0" borderId="3" xfId="0" applyFont="1" applyBorder="1" applyAlignment="1">
      <alignment horizontal="center" readingOrder="1"/>
    </xf>
    <xf numFmtId="0" fontId="3" fillId="0" borderId="1" xfId="0" applyFont="1" applyBorder="1" applyAlignment="1">
      <alignment readingOrder="1"/>
    </xf>
    <xf numFmtId="0" fontId="0" fillId="0" borderId="2" xfId="0" applyBorder="1"/>
    <xf numFmtId="10" fontId="3" fillId="0" borderId="2" xfId="0" applyNumberFormat="1" applyFont="1" applyBorder="1" applyAlignment="1">
      <alignment horizontal="left" readingOrder="1"/>
    </xf>
    <xf numFmtId="0" fontId="0" fillId="0" borderId="3" xfId="0" applyBorder="1"/>
    <xf numFmtId="0" fontId="15" fillId="0" borderId="0" xfId="0" applyFont="1"/>
    <xf numFmtId="0" fontId="4" fillId="0" borderId="0" xfId="0" applyFont="1" applyAlignment="1">
      <alignment horizontal="center" readingOrder="1"/>
    </xf>
    <xf numFmtId="0" fontId="4" fillId="0" borderId="9" xfId="0" applyFont="1" applyBorder="1" applyAlignment="1">
      <alignment horizontal="center" readingOrder="1"/>
    </xf>
    <xf numFmtId="0" fontId="4" fillId="0" borderId="8" xfId="0" applyFont="1" applyBorder="1" applyAlignment="1">
      <alignment horizontal="center" readingOrder="1"/>
    </xf>
    <xf numFmtId="0" fontId="1" fillId="0" borderId="8" xfId="0" applyFont="1" applyBorder="1" applyAlignment="1">
      <alignment horizontal="center" readingOrder="1"/>
    </xf>
    <xf numFmtId="0" fontId="1" fillId="0" borderId="0" xfId="0" applyFont="1" applyAlignment="1">
      <alignment horizontal="center" readingOrder="1"/>
    </xf>
    <xf numFmtId="2" fontId="10" fillId="0" borderId="0" xfId="0" applyNumberFormat="1" applyFont="1" applyAlignment="1">
      <alignment horizontal="center" readingOrder="1"/>
    </xf>
    <xf numFmtId="1" fontId="10" fillId="0" borderId="0" xfId="0" applyNumberFormat="1" applyFont="1" applyAlignment="1">
      <alignment horizontal="center" readingOrder="1"/>
    </xf>
    <xf numFmtId="2" fontId="11" fillId="0" borderId="0" xfId="0" applyNumberFormat="1" applyFont="1" applyAlignment="1">
      <alignment horizontal="center" readingOrder="1"/>
    </xf>
    <xf numFmtId="2" fontId="10" fillId="0" borderId="11" xfId="0" applyNumberFormat="1" applyFont="1" applyBorder="1" applyAlignment="1">
      <alignment horizontal="center" readingOrder="1"/>
    </xf>
    <xf numFmtId="0" fontId="1" fillId="0" borderId="9" xfId="0" applyFont="1" applyBorder="1" applyAlignment="1">
      <alignment horizontal="center" readingOrder="1"/>
    </xf>
    <xf numFmtId="10" fontId="11" fillId="0" borderId="0" xfId="0" applyNumberFormat="1" applyFont="1" applyAlignment="1">
      <alignment horizontal="center" readingOrder="1"/>
    </xf>
    <xf numFmtId="10" fontId="10" fillId="0" borderId="0" xfId="0" applyNumberFormat="1" applyFont="1" applyAlignment="1">
      <alignment horizontal="center" readingOrder="1"/>
    </xf>
    <xf numFmtId="10" fontId="3" fillId="0" borderId="0" xfId="0" applyNumberFormat="1" applyFont="1" applyAlignment="1">
      <alignment horizontal="center" readingOrder="1"/>
    </xf>
    <xf numFmtId="10" fontId="1" fillId="0" borderId="0" xfId="0" applyNumberFormat="1" applyFont="1" applyAlignment="1">
      <alignment horizontal="center" readingOrder="1"/>
    </xf>
    <xf numFmtId="0" fontId="3" fillId="0" borderId="11" xfId="0" applyFont="1" applyBorder="1" applyAlignment="1">
      <alignment horizontal="center" readingOrder="1"/>
    </xf>
    <xf numFmtId="165" fontId="15" fillId="0" borderId="0" xfId="0" applyNumberFormat="1" applyFont="1" applyAlignment="1">
      <alignment horizontal="center"/>
    </xf>
    <xf numFmtId="165" fontId="16" fillId="0" borderId="0" xfId="0" applyNumberFormat="1" applyFont="1" applyAlignment="1">
      <alignment horizontal="center" readingOrder="1"/>
    </xf>
    <xf numFmtId="0" fontId="11" fillId="0" borderId="8" xfId="0" applyFont="1" applyBorder="1" applyAlignment="1">
      <alignment horizontal="center" readingOrder="1"/>
    </xf>
    <xf numFmtId="0" fontId="10" fillId="0" borderId="0" xfId="0" applyFont="1" applyAlignment="1">
      <alignment horizontal="center" readingOrder="1"/>
    </xf>
    <xf numFmtId="0" fontId="11" fillId="0" borderId="0" xfId="0" applyFont="1" applyAlignment="1">
      <alignment horizontal="center" readingOrder="1"/>
    </xf>
    <xf numFmtId="0" fontId="11" fillId="0" borderId="9" xfId="0" applyFont="1" applyBorder="1" applyAlignment="1">
      <alignment horizontal="center" readingOrder="1"/>
    </xf>
    <xf numFmtId="0" fontId="11" fillId="0" borderId="10" xfId="0" applyFont="1" applyBorder="1" applyAlignment="1">
      <alignment horizontal="center" readingOrder="1"/>
    </xf>
    <xf numFmtId="0" fontId="11" fillId="0" borderId="11" xfId="0" applyFont="1" applyBorder="1" applyAlignment="1">
      <alignment horizontal="center" readingOrder="1"/>
    </xf>
    <xf numFmtId="0" fontId="11" fillId="0" borderId="12" xfId="0" applyFont="1" applyBorder="1" applyAlignment="1">
      <alignment horizontal="center" readingOrder="1"/>
    </xf>
    <xf numFmtId="0" fontId="0" fillId="2" borderId="0" xfId="0" applyFill="1"/>
    <xf numFmtId="0" fontId="14" fillId="0" borderId="0" xfId="0" applyFont="1"/>
    <xf numFmtId="164" fontId="14" fillId="0" borderId="0" xfId="0" applyNumberFormat="1" applyFont="1"/>
    <xf numFmtId="10" fontId="10" fillId="0" borderId="11" xfId="0" applyNumberFormat="1" applyFont="1" applyBorder="1" applyAlignment="1">
      <alignment horizontal="center" readingOrder="1"/>
    </xf>
    <xf numFmtId="2" fontId="18" fillId="0" borderId="0" xfId="0" applyNumberFormat="1" applyFont="1"/>
    <xf numFmtId="2" fontId="17" fillId="0" borderId="0" xfId="0" applyNumberFormat="1" applyFont="1" applyAlignment="1">
      <alignment readingOrder="1"/>
    </xf>
    <xf numFmtId="0" fontId="19" fillId="0" borderId="0" xfId="0" applyFont="1"/>
    <xf numFmtId="0" fontId="17" fillId="0" borderId="0" xfId="0" applyFont="1" applyAlignment="1">
      <alignment readingOrder="1"/>
    </xf>
    <xf numFmtId="2" fontId="20" fillId="0" borderId="0" xfId="0" applyNumberFormat="1" applyFont="1" applyAlignment="1">
      <alignment readingOrder="1"/>
    </xf>
    <xf numFmtId="0" fontId="21" fillId="0" borderId="0" xfId="0" applyFont="1"/>
    <xf numFmtId="0" fontId="22" fillId="0" borderId="2" xfId="0" quotePrefix="1" applyFont="1" applyBorder="1" applyAlignment="1">
      <alignment horizontal="center"/>
    </xf>
    <xf numFmtId="0" fontId="25" fillId="0" borderId="0" xfId="0" applyFont="1"/>
    <xf numFmtId="0" fontId="26" fillId="0" borderId="0" xfId="0" applyFont="1"/>
    <xf numFmtId="0" fontId="27" fillId="3" borderId="0" xfId="0" applyFont="1" applyFill="1"/>
    <xf numFmtId="0" fontId="0" fillId="3" borderId="0" xfId="0" applyFill="1"/>
    <xf numFmtId="0" fontId="3" fillId="4" borderId="0" xfId="0" applyFont="1" applyFill="1" applyAlignment="1">
      <alignment horizontal="center" readingOrder="1"/>
    </xf>
    <xf numFmtId="0" fontId="0" fillId="5" borderId="0" xfId="0" applyFill="1"/>
    <xf numFmtId="0" fontId="28" fillId="0" borderId="0" xfId="0" applyFont="1"/>
    <xf numFmtId="0" fontId="28" fillId="0" borderId="0" xfId="0" applyFont="1" applyAlignment="1">
      <alignment horizontal="left"/>
    </xf>
    <xf numFmtId="0" fontId="28" fillId="0" borderId="0" xfId="0" applyFont="1" applyAlignment="1">
      <alignment horizontal="center"/>
    </xf>
    <xf numFmtId="0" fontId="29" fillId="0" borderId="0" xfId="0" applyFont="1" applyAlignment="1">
      <alignment readingOrder="1"/>
    </xf>
    <xf numFmtId="0" fontId="29" fillId="0" borderId="0" xfId="0" applyFont="1" applyAlignment="1">
      <alignment horizontal="center" readingOrder="1"/>
    </xf>
    <xf numFmtId="0" fontId="30" fillId="0" borderId="0" xfId="0" applyFont="1"/>
    <xf numFmtId="165" fontId="25" fillId="0" borderId="0" xfId="0" applyNumberFormat="1" applyFont="1"/>
    <xf numFmtId="2" fontId="24" fillId="0" borderId="2" xfId="0" applyNumberFormat="1" applyFont="1" applyBorder="1" applyAlignment="1">
      <alignment horizontal="center" readingOrder="1"/>
    </xf>
    <xf numFmtId="2" fontId="23" fillId="0" borderId="2" xfId="0" quotePrefix="1" applyNumberFormat="1" applyFont="1" applyBorder="1" applyAlignment="1">
      <alignment horizontal="center"/>
    </xf>
    <xf numFmtId="0" fontId="3" fillId="3" borderId="0" xfId="0" applyFont="1" applyFill="1" applyAlignment="1">
      <alignment readingOrder="1"/>
    </xf>
    <xf numFmtId="0" fontId="1" fillId="7" borderId="4" xfId="0" applyFont="1" applyFill="1" applyBorder="1" applyAlignment="1">
      <alignment horizontal="center" readingOrder="1"/>
    </xf>
    <xf numFmtId="0" fontId="10" fillId="7" borderId="0" xfId="0" applyFont="1" applyFill="1" applyAlignment="1">
      <alignment horizontal="center" readingOrder="1"/>
    </xf>
    <xf numFmtId="0" fontId="3" fillId="7" borderId="4" xfId="0" applyFont="1" applyFill="1" applyBorder="1" applyAlignment="1">
      <alignment horizontal="center" readingOrder="1"/>
    </xf>
    <xf numFmtId="0" fontId="27" fillId="0" borderId="0" xfId="0" applyFont="1"/>
    <xf numFmtId="0" fontId="36" fillId="0" borderId="0" xfId="0" applyFont="1"/>
    <xf numFmtId="0" fontId="38" fillId="0" borderId="0" xfId="0" applyFont="1"/>
    <xf numFmtId="0" fontId="8" fillId="0" borderId="13" xfId="0" applyFont="1" applyBorder="1"/>
    <xf numFmtId="0" fontId="8" fillId="0" borderId="15" xfId="0" applyFont="1" applyBorder="1"/>
    <xf numFmtId="0" fontId="0" fillId="6" borderId="30" xfId="0" applyFill="1" applyBorder="1"/>
    <xf numFmtId="0" fontId="8" fillId="0" borderId="16" xfId="0" applyFont="1" applyBorder="1"/>
    <xf numFmtId="0" fontId="8" fillId="0" borderId="19" xfId="0" applyFont="1" applyBorder="1" applyAlignment="1">
      <alignment horizontal="center"/>
    </xf>
    <xf numFmtId="0" fontId="8" fillId="0" borderId="20" xfId="0" applyFont="1" applyBorder="1" applyAlignment="1">
      <alignment horizontal="center"/>
    </xf>
    <xf numFmtId="0" fontId="8" fillId="6" borderId="31" xfId="0" applyFont="1" applyFill="1" applyBorder="1" applyAlignment="1">
      <alignment horizontal="center"/>
    </xf>
    <xf numFmtId="0" fontId="8" fillId="0" borderId="21" xfId="0" applyFont="1" applyBorder="1" applyAlignment="1">
      <alignment horizontal="center"/>
    </xf>
    <xf numFmtId="0" fontId="4" fillId="0" borderId="13" xfId="0" applyFont="1" applyBorder="1" applyAlignment="1">
      <alignment horizontal="center" readingOrder="1"/>
    </xf>
    <xf numFmtId="0" fontId="3" fillId="7" borderId="14" xfId="0" applyFont="1" applyFill="1" applyBorder="1" applyAlignment="1">
      <alignment horizontal="center" readingOrder="1"/>
    </xf>
    <xf numFmtId="0" fontId="0" fillId="6" borderId="15" xfId="0" applyFill="1" applyBorder="1"/>
    <xf numFmtId="0" fontId="4" fillId="0" borderId="16" xfId="0" applyFont="1" applyBorder="1" applyAlignment="1">
      <alignment horizontal="center" readingOrder="1"/>
    </xf>
    <xf numFmtId="0" fontId="4" fillId="0" borderId="17" xfId="0" applyFont="1" applyBorder="1" applyAlignment="1">
      <alignment horizontal="center" readingOrder="1"/>
    </xf>
    <xf numFmtId="0" fontId="0" fillId="6" borderId="0" xfId="0" applyFill="1"/>
    <xf numFmtId="0" fontId="4" fillId="0" borderId="18" xfId="0" applyFont="1" applyBorder="1" applyAlignment="1">
      <alignment horizontal="center" readingOrder="1"/>
    </xf>
    <xf numFmtId="0" fontId="4" fillId="0" borderId="19" xfId="0" applyFont="1" applyBorder="1" applyAlignment="1">
      <alignment horizontal="center" readingOrder="1"/>
    </xf>
    <xf numFmtId="0" fontId="0" fillId="6" borderId="20" xfId="0" applyFill="1" applyBorder="1"/>
    <xf numFmtId="0" fontId="4" fillId="0" borderId="21" xfId="0" applyFont="1" applyBorder="1" applyAlignment="1">
      <alignment horizontal="center" readingOrder="1"/>
    </xf>
    <xf numFmtId="0" fontId="0" fillId="7" borderId="31" xfId="0" applyFill="1" applyBorder="1" applyProtection="1">
      <protection locked="0"/>
    </xf>
    <xf numFmtId="0" fontId="8" fillId="7" borderId="30" xfId="0" applyFont="1" applyFill="1" applyBorder="1"/>
    <xf numFmtId="0" fontId="31" fillId="7" borderId="25" xfId="0" applyFont="1" applyFill="1" applyBorder="1" applyAlignment="1">
      <alignment horizontal="left" vertical="top" wrapText="1"/>
    </xf>
    <xf numFmtId="0" fontId="0" fillId="7" borderId="0" xfId="0" applyFill="1" applyAlignment="1">
      <alignment horizontal="left" vertical="top"/>
    </xf>
    <xf numFmtId="0" fontId="0" fillId="7" borderId="26" xfId="0" applyFill="1" applyBorder="1" applyAlignment="1">
      <alignment horizontal="left" vertical="top"/>
    </xf>
    <xf numFmtId="0" fontId="0" fillId="7" borderId="25" xfId="0" applyFill="1" applyBorder="1" applyAlignment="1">
      <alignment horizontal="left" vertical="top"/>
    </xf>
    <xf numFmtId="0" fontId="0" fillId="7" borderId="27" xfId="0" applyFill="1" applyBorder="1" applyAlignment="1">
      <alignment horizontal="left" vertical="top"/>
    </xf>
    <xf numFmtId="0" fontId="0" fillId="7" borderId="28" xfId="0" applyFill="1" applyBorder="1" applyAlignment="1">
      <alignment horizontal="left" vertical="top"/>
    </xf>
    <xf numFmtId="0" fontId="0" fillId="7" borderId="29" xfId="0" applyFill="1" applyBorder="1" applyAlignment="1">
      <alignment horizontal="left" vertical="top"/>
    </xf>
    <xf numFmtId="0" fontId="34" fillId="5" borderId="22" xfId="0" applyFont="1" applyFill="1" applyBorder="1" applyAlignment="1">
      <alignment horizontal="center" vertical="center"/>
    </xf>
    <xf numFmtId="0" fontId="35" fillId="5" borderId="23" xfId="0" applyFont="1" applyFill="1" applyBorder="1" applyAlignment="1">
      <alignment horizontal="center" vertical="center"/>
    </xf>
    <xf numFmtId="0" fontId="35" fillId="5" borderId="24" xfId="0" applyFont="1" applyFill="1" applyBorder="1" applyAlignment="1">
      <alignment horizontal="center" vertical="center"/>
    </xf>
    <xf numFmtId="0" fontId="35" fillId="5" borderId="27" xfId="0" applyFont="1" applyFill="1" applyBorder="1" applyAlignment="1">
      <alignment horizontal="center" vertical="center"/>
    </xf>
    <xf numFmtId="0" fontId="35" fillId="5" borderId="28" xfId="0" applyFont="1" applyFill="1" applyBorder="1" applyAlignment="1">
      <alignment horizontal="center" vertical="center"/>
    </xf>
    <xf numFmtId="0" fontId="35" fillId="5" borderId="29" xfId="0" applyFont="1" applyFill="1" applyBorder="1" applyAlignment="1">
      <alignment horizontal="center" vertical="center"/>
    </xf>
    <xf numFmtId="0" fontId="17" fillId="0" borderId="0" xfId="0" applyFont="1" applyAlignment="1">
      <alignment readingOrder="1"/>
    </xf>
    <xf numFmtId="0" fontId="17" fillId="0" borderId="0" xfId="0" applyFont="1" applyAlignment="1">
      <alignment horizontal="left" readingOrder="1"/>
    </xf>
    <xf numFmtId="0" fontId="5" fillId="0" borderId="0" xfId="0" applyFont="1" applyAlignment="1">
      <alignment horizontal="center" readingOrder="1"/>
    </xf>
    <xf numFmtId="0" fontId="5" fillId="0" borderId="0" xfId="0" applyFont="1" applyAlignment="1">
      <alignment readingOrder="1"/>
    </xf>
  </cellXfs>
  <cellStyles count="1">
    <cellStyle name="Standard" xfId="0" builtinId="0"/>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CILS</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'Linear Equating'!$B$49:$B$58</c:f>
              <c:numCache>
                <c:formatCode>General</c:formatCode>
                <c:ptCount val="10"/>
                <c:pt idx="0">
                  <c:v>1</c:v>
                </c:pt>
                <c:pt idx="1">
                  <c:v>2</c:v>
                </c:pt>
                <c:pt idx="2">
                  <c:v>3</c:v>
                </c:pt>
                <c:pt idx="3">
                  <c:v>4</c:v>
                </c:pt>
                <c:pt idx="4">
                  <c:v>5</c:v>
                </c:pt>
                <c:pt idx="5">
                  <c:v>5</c:v>
                </c:pt>
                <c:pt idx="6">
                  <c:v>5</c:v>
                </c:pt>
                <c:pt idx="7">
                  <c:v>5</c:v>
                </c:pt>
                <c:pt idx="8">
                  <c:v>5</c:v>
                </c:pt>
                <c:pt idx="9">
                  <c:v>5</c:v>
                </c:pt>
              </c:numCache>
            </c:numRef>
          </c:xVal>
          <c:yVal>
            <c:numRef>
              <c:f>'Linear Equating'!$F$49:$F$58</c:f>
              <c:numCache>
                <c:formatCode>General</c:formatCode>
                <c:ptCount val="10"/>
                <c:pt idx="0">
                  <c:v>0.14125176441229151</c:v>
                </c:pt>
                <c:pt idx="1">
                  <c:v>0.71404953091978196</c:v>
                </c:pt>
                <c:pt idx="2">
                  <c:v>0.80736906956008625</c:v>
                </c:pt>
                <c:pt idx="3">
                  <c:v>0.92854227700818071</c:v>
                </c:pt>
                <c:pt idx="4">
                  <c:v>1</c:v>
                </c:pt>
                <c:pt idx="5">
                  <c:v>1</c:v>
                </c:pt>
                <c:pt idx="6">
                  <c:v>1</c:v>
                </c:pt>
                <c:pt idx="7">
                  <c:v>1</c:v>
                </c:pt>
                <c:pt idx="8">
                  <c:v>1</c:v>
                </c:pt>
                <c:pt idx="9">
                  <c:v>1</c:v>
                </c:pt>
              </c:numCache>
            </c:numRef>
          </c:yVal>
          <c:smooth val="0"/>
          <c:extLst>
            <c:ext xmlns:c16="http://schemas.microsoft.com/office/drawing/2014/chart" uri="{C3380CC4-5D6E-409C-BE32-E72D297353CC}">
              <c16:uniqueId val="{00000000-54F4-4E50-8EAF-4CA62E4F8AA7}"/>
            </c:ext>
          </c:extLst>
        </c:ser>
        <c:ser>
          <c:idx val="1"/>
          <c:order val="1"/>
          <c:tx>
            <c:v>NEPS</c:v>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'Linear Equating'!$M$49:$M$58</c:f>
              <c:numCache>
                <c:formatCode>General</c:formatCode>
                <c:ptCount val="10"/>
                <c:pt idx="0">
                  <c:v>1</c:v>
                </c:pt>
                <c:pt idx="1">
                  <c:v>2</c:v>
                </c:pt>
                <c:pt idx="2">
                  <c:v>3</c:v>
                </c:pt>
                <c:pt idx="3">
                  <c:v>4</c:v>
                </c:pt>
                <c:pt idx="4">
                  <c:v>5</c:v>
                </c:pt>
                <c:pt idx="5">
                  <c:v>5</c:v>
                </c:pt>
                <c:pt idx="6">
                  <c:v>5</c:v>
                </c:pt>
                <c:pt idx="7">
                  <c:v>5</c:v>
                </c:pt>
                <c:pt idx="8">
                  <c:v>5</c:v>
                </c:pt>
                <c:pt idx="9">
                  <c:v>5</c:v>
                </c:pt>
              </c:numCache>
            </c:numRef>
          </c:xVal>
          <c:yVal>
            <c:numRef>
              <c:f>'Linear Equating'!$O$49:$O$58</c:f>
              <c:numCache>
                <c:formatCode>General</c:formatCode>
                <c:ptCount val="10"/>
                <c:pt idx="0">
                  <c:v>0.23383338277440407</c:v>
                </c:pt>
                <c:pt idx="1">
                  <c:v>0.61770611410345366</c:v>
                </c:pt>
                <c:pt idx="2">
                  <c:v>0.85237876926873801</c:v>
                </c:pt>
                <c:pt idx="3">
                  <c:v>0.93169123601859649</c:v>
                </c:pt>
                <c:pt idx="4">
                  <c:v>1</c:v>
                </c:pt>
                <c:pt idx="5">
                  <c:v>1</c:v>
                </c:pt>
                <c:pt idx="6">
                  <c:v>1</c:v>
                </c:pt>
                <c:pt idx="7">
                  <c:v>1</c:v>
                </c:pt>
                <c:pt idx="8">
                  <c:v>1</c:v>
                </c:pt>
                <c:pt idx="9">
                  <c:v>1</c:v>
                </c:pt>
              </c:numCache>
            </c:numRef>
          </c:yVal>
          <c:smooth val="0"/>
          <c:extLst>
            <c:ext xmlns:c16="http://schemas.microsoft.com/office/drawing/2014/chart" uri="{C3380CC4-5D6E-409C-BE32-E72D297353CC}">
              <c16:uniqueId val="{00000001-54F4-4E50-8EAF-4CA62E4F8AA7}"/>
            </c:ext>
          </c:extLst>
        </c:ser>
        <c:ser>
          <c:idx val="2"/>
          <c:order val="2"/>
          <c:tx>
            <c:strRef>
              <c:f>'Linear Equating'!$T$47</c:f>
              <c:strCache>
                <c:ptCount val="1"/>
                <c:pt idx="0">
                  <c:v>Harmonized</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f>'Linear Equating'!$T$49:$T$58</c:f>
              <c:numCache>
                <c:formatCode>General</c:formatCode>
                <c:ptCount val="10"/>
                <c:pt idx="0">
                  <c:v>1.08</c:v>
                </c:pt>
                <c:pt idx="1">
                  <c:v>2.0499999999999998</c:v>
                </c:pt>
                <c:pt idx="2">
                  <c:v>3.03</c:v>
                </c:pt>
                <c:pt idx="3">
                  <c:v>4</c:v>
                </c:pt>
                <c:pt idx="4">
                  <c:v>4.97</c:v>
                </c:pt>
                <c:pt idx="5">
                  <c:v>4.97</c:v>
                </c:pt>
                <c:pt idx="6">
                  <c:v>4.97</c:v>
                </c:pt>
                <c:pt idx="7">
                  <c:v>4.97</c:v>
                </c:pt>
                <c:pt idx="8">
                  <c:v>4.97</c:v>
                </c:pt>
                <c:pt idx="9">
                  <c:v>4.97</c:v>
                </c:pt>
              </c:numCache>
            </c:numRef>
          </c:xVal>
          <c:yVal>
            <c:numRef>
              <c:f>'Linear Equating'!$V$49:$V$58</c:f>
              <c:numCache>
                <c:formatCode>General</c:formatCode>
                <c:ptCount val="10"/>
                <c:pt idx="0">
                  <c:v>0.23383338277440407</c:v>
                </c:pt>
                <c:pt idx="1">
                  <c:v>0.61770611410345366</c:v>
                </c:pt>
                <c:pt idx="2">
                  <c:v>0.85237876926873801</c:v>
                </c:pt>
                <c:pt idx="3">
                  <c:v>0.93169123601859649</c:v>
                </c:pt>
                <c:pt idx="4">
                  <c:v>1</c:v>
                </c:pt>
                <c:pt idx="5">
                  <c:v>1</c:v>
                </c:pt>
                <c:pt idx="6">
                  <c:v>1</c:v>
                </c:pt>
                <c:pt idx="7">
                  <c:v>1</c:v>
                </c:pt>
                <c:pt idx="8">
                  <c:v>1</c:v>
                </c:pt>
                <c:pt idx="9">
                  <c:v>1</c:v>
                </c:pt>
              </c:numCache>
            </c:numRef>
          </c:yVal>
          <c:smooth val="0"/>
          <c:extLst>
            <c:ext xmlns:c16="http://schemas.microsoft.com/office/drawing/2014/chart" uri="{C3380CC4-5D6E-409C-BE32-E72D297353CC}">
              <c16:uniqueId val="{00000002-54F4-4E50-8EAF-4CA62E4F8AA7}"/>
            </c:ext>
          </c:extLst>
        </c:ser>
        <c:dLbls>
          <c:showLegendKey val="0"/>
          <c:showVal val="0"/>
          <c:showCatName val="0"/>
          <c:showSerName val="0"/>
          <c:showPercent val="0"/>
          <c:showBubbleSize val="0"/>
        </c:dLbls>
        <c:axId val="1553104607"/>
        <c:axId val="1553107103"/>
      </c:scatterChart>
      <c:valAx>
        <c:axId val="1553104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107103"/>
        <c:crosses val="autoZero"/>
        <c:crossBetween val="midCat"/>
      </c:valAx>
      <c:valAx>
        <c:axId val="15531071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10460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1"/>
          <c:order val="1"/>
          <c:tx>
            <c:v>CILS (mean)</c:v>
          </c:tx>
          <c:spPr>
            <a:ln w="12700" cap="flat" cmpd="sng" algn="ctr">
              <a:solidFill>
                <a:schemeClr val="accent4"/>
              </a:solidFill>
              <a:prstDash val="solid"/>
              <a:miter lim="800000"/>
            </a:ln>
            <a:effectLst/>
          </c:spPr>
          <c:marker>
            <c:symbol val="none"/>
          </c:marker>
          <c:dLbls>
            <c:delete val="1"/>
          </c:dLbls>
          <c:xVal>
            <c:numRef>
              <c:f>'Linear Equating'!$A$48:$A$58</c:f>
              <c:numCache>
                <c:formatCode>General</c:formatCode>
                <c:ptCount val="11"/>
                <c:pt idx="0">
                  <c:v>0</c:v>
                </c:pt>
                <c:pt idx="1">
                  <c:v>1</c:v>
                </c:pt>
                <c:pt idx="2">
                  <c:v>2</c:v>
                </c:pt>
                <c:pt idx="3">
                  <c:v>3</c:v>
                </c:pt>
                <c:pt idx="4">
                  <c:v>4</c:v>
                </c:pt>
                <c:pt idx="5">
                  <c:v>5</c:v>
                </c:pt>
                <c:pt idx="6">
                  <c:v>5</c:v>
                </c:pt>
                <c:pt idx="7">
                  <c:v>5</c:v>
                </c:pt>
                <c:pt idx="8">
                  <c:v>5</c:v>
                </c:pt>
                <c:pt idx="9">
                  <c:v>5</c:v>
                </c:pt>
                <c:pt idx="10">
                  <c:v>5</c:v>
                </c:pt>
              </c:numCache>
            </c:numRef>
          </c:xVal>
          <c:yVal>
            <c:numRef>
              <c:f>'Linear Equating'!$I$48:$I$58</c:f>
              <c:numCache>
                <c:formatCode>0.0</c:formatCode>
                <c:ptCount val="11"/>
                <c:pt idx="0">
                  <c:v>2.4087873580996599</c:v>
                </c:pt>
                <c:pt idx="1">
                  <c:v>2.4087873580996599</c:v>
                </c:pt>
                <c:pt idx="2">
                  <c:v>2.4087873580996599</c:v>
                </c:pt>
                <c:pt idx="3">
                  <c:v>2.4087873580996599</c:v>
                </c:pt>
                <c:pt idx="4">
                  <c:v>2.4087873580996599</c:v>
                </c:pt>
                <c:pt idx="5">
                  <c:v>2.4087873580996599</c:v>
                </c:pt>
                <c:pt idx="6">
                  <c:v>2.4087873580996599</c:v>
                </c:pt>
                <c:pt idx="7">
                  <c:v>2.4087873580996599</c:v>
                </c:pt>
                <c:pt idx="8">
                  <c:v>2.4087873580996599</c:v>
                </c:pt>
                <c:pt idx="9">
                  <c:v>2.4087873580996599</c:v>
                </c:pt>
                <c:pt idx="10">
                  <c:v>2.4087873580996599</c:v>
                </c:pt>
              </c:numCache>
            </c:numRef>
          </c:yVal>
          <c:smooth val="1"/>
          <c:extLst>
            <c:ext xmlns:c16="http://schemas.microsoft.com/office/drawing/2014/chart" uri="{C3380CC4-5D6E-409C-BE32-E72D297353CC}">
              <c16:uniqueId val="{0000000B-A65C-4442-A54C-0D31521EACD5}"/>
            </c:ext>
          </c:extLst>
        </c:ser>
        <c:ser>
          <c:idx val="2"/>
          <c:order val="2"/>
          <c:tx>
            <c:v>NEPS (mean)</c:v>
          </c:tx>
          <c:spPr>
            <a:ln w="12700" cap="flat" cmpd="sng" algn="ctr">
              <a:solidFill>
                <a:schemeClr val="accent4"/>
              </a:solidFill>
              <a:prstDash val="solid"/>
              <a:miter lim="800000"/>
            </a:ln>
            <a:effectLst/>
          </c:spPr>
          <c:marker>
            <c:symbol val="none"/>
          </c:marker>
          <c:dLbls>
            <c:delete val="1"/>
          </c:dLbls>
          <c:xVal>
            <c:numRef>
              <c:f>'Linear Equating'!$P$48:$P$58</c:f>
              <c:numCache>
                <c:formatCode>0.0</c:formatCode>
                <c:ptCount val="11"/>
                <c:pt idx="0">
                  <c:v>2.3643904978348078</c:v>
                </c:pt>
                <c:pt idx="1">
                  <c:v>2.3643904978348078</c:v>
                </c:pt>
                <c:pt idx="2">
                  <c:v>2.3643904978348078</c:v>
                </c:pt>
                <c:pt idx="3">
                  <c:v>2.3643904978348078</c:v>
                </c:pt>
                <c:pt idx="4">
                  <c:v>2.3643904978348078</c:v>
                </c:pt>
                <c:pt idx="5">
                  <c:v>2.3643904978348078</c:v>
                </c:pt>
                <c:pt idx="6">
                  <c:v>2.3643904978348078</c:v>
                </c:pt>
                <c:pt idx="7">
                  <c:v>2.3643904978348078</c:v>
                </c:pt>
                <c:pt idx="8">
                  <c:v>2.3643904978348078</c:v>
                </c:pt>
                <c:pt idx="9">
                  <c:v>2.3643904978348078</c:v>
                </c:pt>
                <c:pt idx="10">
                  <c:v>2.3643904978348078</c:v>
                </c:pt>
              </c:numCache>
            </c:numRef>
          </c:xVal>
          <c:yVal>
            <c:numRef>
              <c:f>'Linear Equating'!$A$48:$A$58</c:f>
              <c:numCache>
                <c:formatCode>General</c:formatCode>
                <c:ptCount val="11"/>
                <c:pt idx="0">
                  <c:v>0</c:v>
                </c:pt>
                <c:pt idx="1">
                  <c:v>1</c:v>
                </c:pt>
                <c:pt idx="2">
                  <c:v>2</c:v>
                </c:pt>
                <c:pt idx="3">
                  <c:v>3</c:v>
                </c:pt>
                <c:pt idx="4">
                  <c:v>4</c:v>
                </c:pt>
                <c:pt idx="5">
                  <c:v>5</c:v>
                </c:pt>
                <c:pt idx="6">
                  <c:v>5</c:v>
                </c:pt>
                <c:pt idx="7">
                  <c:v>5</c:v>
                </c:pt>
                <c:pt idx="8">
                  <c:v>5</c:v>
                </c:pt>
                <c:pt idx="9">
                  <c:v>5</c:v>
                </c:pt>
                <c:pt idx="10">
                  <c:v>5</c:v>
                </c:pt>
              </c:numCache>
            </c:numRef>
          </c:yVal>
          <c:smooth val="1"/>
          <c:extLst>
            <c:ext xmlns:c16="http://schemas.microsoft.com/office/drawing/2014/chart" uri="{C3380CC4-5D6E-409C-BE32-E72D297353CC}">
              <c16:uniqueId val="{0000000C-A65C-4442-A54C-0D31521EACD5}"/>
            </c:ext>
          </c:extLst>
        </c:ser>
        <c:ser>
          <c:idx val="3"/>
          <c:order val="3"/>
          <c:tx>
            <c:v>CILS (SD+1)</c:v>
          </c:tx>
          <c:spPr>
            <a:ln w="12700" cap="flat" cmpd="sng" algn="ctr">
              <a:solidFill>
                <a:schemeClr val="accent6"/>
              </a:solidFill>
              <a:prstDash val="solid"/>
              <a:miter lim="800000"/>
            </a:ln>
            <a:effectLst/>
          </c:spPr>
          <c:marker>
            <c:symbol val="none"/>
          </c:marker>
          <c:dLbls>
            <c:delete val="1"/>
          </c:dLbls>
          <c:xVal>
            <c:numRef>
              <c:f>'Linear Equating'!$A$48:$A$58</c:f>
              <c:numCache>
                <c:formatCode>General</c:formatCode>
                <c:ptCount val="11"/>
                <c:pt idx="0">
                  <c:v>0</c:v>
                </c:pt>
                <c:pt idx="1">
                  <c:v>1</c:v>
                </c:pt>
                <c:pt idx="2">
                  <c:v>2</c:v>
                </c:pt>
                <c:pt idx="3">
                  <c:v>3</c:v>
                </c:pt>
                <c:pt idx="4">
                  <c:v>4</c:v>
                </c:pt>
                <c:pt idx="5">
                  <c:v>5</c:v>
                </c:pt>
                <c:pt idx="6">
                  <c:v>5</c:v>
                </c:pt>
                <c:pt idx="7">
                  <c:v>5</c:v>
                </c:pt>
                <c:pt idx="8">
                  <c:v>5</c:v>
                </c:pt>
                <c:pt idx="9">
                  <c:v>5</c:v>
                </c:pt>
                <c:pt idx="10">
                  <c:v>5</c:v>
                </c:pt>
              </c:numCache>
            </c:numRef>
          </c:xVal>
          <c:yVal>
            <c:numRef>
              <c:f>'Linear Equating'!$K$48:$K$58</c:f>
              <c:numCache>
                <c:formatCode>0.0</c:formatCode>
                <c:ptCount val="11"/>
                <c:pt idx="0">
                  <c:v>3.5022165185160663</c:v>
                </c:pt>
                <c:pt idx="1">
                  <c:v>3.5022165185160663</c:v>
                </c:pt>
                <c:pt idx="2">
                  <c:v>3.5022165185160663</c:v>
                </c:pt>
                <c:pt idx="3">
                  <c:v>3.5022165185160663</c:v>
                </c:pt>
                <c:pt idx="4">
                  <c:v>3.5022165185160663</c:v>
                </c:pt>
                <c:pt idx="5">
                  <c:v>3.5022165185160663</c:v>
                </c:pt>
                <c:pt idx="6">
                  <c:v>3.5022165185160663</c:v>
                </c:pt>
                <c:pt idx="7">
                  <c:v>3.5022165185160663</c:v>
                </c:pt>
                <c:pt idx="8">
                  <c:v>3.5022165185160663</c:v>
                </c:pt>
                <c:pt idx="9">
                  <c:v>3.5022165185160663</c:v>
                </c:pt>
                <c:pt idx="10">
                  <c:v>3.5022165185160663</c:v>
                </c:pt>
              </c:numCache>
            </c:numRef>
          </c:yVal>
          <c:smooth val="1"/>
          <c:extLst>
            <c:ext xmlns:c16="http://schemas.microsoft.com/office/drawing/2014/chart" uri="{C3380CC4-5D6E-409C-BE32-E72D297353CC}">
              <c16:uniqueId val="{0000000D-A65C-4442-A54C-0D31521EACD5}"/>
            </c:ext>
          </c:extLst>
        </c:ser>
        <c:ser>
          <c:idx val="4"/>
          <c:order val="4"/>
          <c:tx>
            <c:v>CILS (SD-1)</c:v>
          </c:tx>
          <c:spPr>
            <a:ln w="12700" cap="flat" cmpd="sng" algn="ctr">
              <a:solidFill>
                <a:schemeClr val="accent6"/>
              </a:solidFill>
              <a:prstDash val="solid"/>
              <a:miter lim="800000"/>
            </a:ln>
            <a:effectLst/>
          </c:spPr>
          <c:marker>
            <c:symbol val="none"/>
          </c:marker>
          <c:dLbls>
            <c:delete val="1"/>
          </c:dLbls>
          <c:xVal>
            <c:numRef>
              <c:f>'Linear Equating'!$A$48:$A$58</c:f>
              <c:numCache>
                <c:formatCode>General</c:formatCode>
                <c:ptCount val="11"/>
                <c:pt idx="0">
                  <c:v>0</c:v>
                </c:pt>
                <c:pt idx="1">
                  <c:v>1</c:v>
                </c:pt>
                <c:pt idx="2">
                  <c:v>2</c:v>
                </c:pt>
                <c:pt idx="3">
                  <c:v>3</c:v>
                </c:pt>
                <c:pt idx="4">
                  <c:v>4</c:v>
                </c:pt>
                <c:pt idx="5">
                  <c:v>5</c:v>
                </c:pt>
                <c:pt idx="6">
                  <c:v>5</c:v>
                </c:pt>
                <c:pt idx="7">
                  <c:v>5</c:v>
                </c:pt>
                <c:pt idx="8">
                  <c:v>5</c:v>
                </c:pt>
                <c:pt idx="9">
                  <c:v>5</c:v>
                </c:pt>
                <c:pt idx="10">
                  <c:v>5</c:v>
                </c:pt>
              </c:numCache>
            </c:numRef>
          </c:xVal>
          <c:yVal>
            <c:numRef>
              <c:f>'Linear Equating'!$L$48:$L$58</c:f>
              <c:numCache>
                <c:formatCode>0.0</c:formatCode>
                <c:ptCount val="11"/>
                <c:pt idx="0">
                  <c:v>1.3153581976832538</c:v>
                </c:pt>
                <c:pt idx="1">
                  <c:v>1.3153581976832538</c:v>
                </c:pt>
                <c:pt idx="2">
                  <c:v>1.3153581976832538</c:v>
                </c:pt>
                <c:pt idx="3">
                  <c:v>1.3153581976832538</c:v>
                </c:pt>
                <c:pt idx="4">
                  <c:v>1.3153581976832538</c:v>
                </c:pt>
                <c:pt idx="5">
                  <c:v>1.3153581976832538</c:v>
                </c:pt>
                <c:pt idx="6">
                  <c:v>1.3153581976832538</c:v>
                </c:pt>
                <c:pt idx="7">
                  <c:v>1.3153581976832538</c:v>
                </c:pt>
                <c:pt idx="8">
                  <c:v>1.3153581976832538</c:v>
                </c:pt>
                <c:pt idx="9">
                  <c:v>1.3153581976832538</c:v>
                </c:pt>
                <c:pt idx="10">
                  <c:v>1.3153581976832538</c:v>
                </c:pt>
              </c:numCache>
            </c:numRef>
          </c:yVal>
          <c:smooth val="1"/>
          <c:extLst>
            <c:ext xmlns:c16="http://schemas.microsoft.com/office/drawing/2014/chart" uri="{C3380CC4-5D6E-409C-BE32-E72D297353CC}">
              <c16:uniqueId val="{0000000E-A65C-4442-A54C-0D31521EACD5}"/>
            </c:ext>
          </c:extLst>
        </c:ser>
        <c:ser>
          <c:idx val="5"/>
          <c:order val="5"/>
          <c:tx>
            <c:v>NEPS (SD+1)</c:v>
          </c:tx>
          <c:spPr>
            <a:ln w="12700" cap="flat" cmpd="sng" algn="ctr">
              <a:solidFill>
                <a:schemeClr val="accent6"/>
              </a:solidFill>
              <a:prstDash val="solid"/>
              <a:miter lim="800000"/>
            </a:ln>
            <a:effectLst/>
          </c:spPr>
          <c:marker>
            <c:symbol val="none"/>
          </c:marker>
          <c:dLbls>
            <c:delete val="1"/>
          </c:dLbls>
          <c:xVal>
            <c:numRef>
              <c:f>'Linear Equating'!$R$48:$R$58</c:f>
              <c:numCache>
                <c:formatCode>0.0</c:formatCode>
                <c:ptCount val="11"/>
                <c:pt idx="0">
                  <c:v>3.4903824854608878</c:v>
                </c:pt>
                <c:pt idx="1">
                  <c:v>3.4903824854608878</c:v>
                </c:pt>
                <c:pt idx="2">
                  <c:v>3.4903824854608878</c:v>
                </c:pt>
                <c:pt idx="3">
                  <c:v>3.4903824854608878</c:v>
                </c:pt>
                <c:pt idx="4">
                  <c:v>3.4903824854608878</c:v>
                </c:pt>
                <c:pt idx="5">
                  <c:v>3.4903824854608878</c:v>
                </c:pt>
                <c:pt idx="6">
                  <c:v>3.4903824854608878</c:v>
                </c:pt>
                <c:pt idx="7">
                  <c:v>3.4903824854608878</c:v>
                </c:pt>
                <c:pt idx="8">
                  <c:v>3.4903824854608878</c:v>
                </c:pt>
                <c:pt idx="9">
                  <c:v>3.4903824854608878</c:v>
                </c:pt>
                <c:pt idx="10">
                  <c:v>3.4903824854608878</c:v>
                </c:pt>
              </c:numCache>
            </c:numRef>
          </c:xVal>
          <c:yVal>
            <c:numRef>
              <c:f>'Linear Equating'!$A$48:$A$58</c:f>
              <c:numCache>
                <c:formatCode>General</c:formatCode>
                <c:ptCount val="11"/>
                <c:pt idx="0">
                  <c:v>0</c:v>
                </c:pt>
                <c:pt idx="1">
                  <c:v>1</c:v>
                </c:pt>
                <c:pt idx="2">
                  <c:v>2</c:v>
                </c:pt>
                <c:pt idx="3">
                  <c:v>3</c:v>
                </c:pt>
                <c:pt idx="4">
                  <c:v>4</c:v>
                </c:pt>
                <c:pt idx="5">
                  <c:v>5</c:v>
                </c:pt>
                <c:pt idx="6">
                  <c:v>5</c:v>
                </c:pt>
                <c:pt idx="7">
                  <c:v>5</c:v>
                </c:pt>
                <c:pt idx="8">
                  <c:v>5</c:v>
                </c:pt>
                <c:pt idx="9">
                  <c:v>5</c:v>
                </c:pt>
                <c:pt idx="10">
                  <c:v>5</c:v>
                </c:pt>
              </c:numCache>
            </c:numRef>
          </c:yVal>
          <c:smooth val="1"/>
          <c:extLst>
            <c:ext xmlns:c16="http://schemas.microsoft.com/office/drawing/2014/chart" uri="{C3380CC4-5D6E-409C-BE32-E72D297353CC}">
              <c16:uniqueId val="{0000000F-A65C-4442-A54C-0D31521EACD5}"/>
            </c:ext>
          </c:extLst>
        </c:ser>
        <c:ser>
          <c:idx val="6"/>
          <c:order val="6"/>
          <c:tx>
            <c:v>NEPS (SD-1)</c:v>
          </c:tx>
          <c:spPr>
            <a:ln w="12700" cap="flat" cmpd="sng" algn="ctr">
              <a:solidFill>
                <a:schemeClr val="accent6"/>
              </a:solidFill>
              <a:prstDash val="solid"/>
              <a:miter lim="800000"/>
            </a:ln>
            <a:effectLst/>
          </c:spPr>
          <c:marker>
            <c:symbol val="none"/>
          </c:marker>
          <c:dLbls>
            <c:delete val="1"/>
          </c:dLbls>
          <c:xVal>
            <c:numRef>
              <c:f>'Linear Equating'!$S$48:$S$58</c:f>
              <c:numCache>
                <c:formatCode>0.0</c:formatCode>
                <c:ptCount val="11"/>
                <c:pt idx="0">
                  <c:v>1.2383985102087276</c:v>
                </c:pt>
                <c:pt idx="1">
                  <c:v>1.2383985102087276</c:v>
                </c:pt>
                <c:pt idx="2">
                  <c:v>1.2383985102087276</c:v>
                </c:pt>
                <c:pt idx="3">
                  <c:v>1.2383985102087276</c:v>
                </c:pt>
                <c:pt idx="4">
                  <c:v>1.2383985102087276</c:v>
                </c:pt>
                <c:pt idx="5">
                  <c:v>1.2383985102087276</c:v>
                </c:pt>
                <c:pt idx="6">
                  <c:v>1.2383985102087276</c:v>
                </c:pt>
                <c:pt idx="7">
                  <c:v>1.2383985102087276</c:v>
                </c:pt>
                <c:pt idx="8">
                  <c:v>1.2383985102087276</c:v>
                </c:pt>
                <c:pt idx="9">
                  <c:v>1.2383985102087276</c:v>
                </c:pt>
                <c:pt idx="10">
                  <c:v>1.2383985102087276</c:v>
                </c:pt>
              </c:numCache>
            </c:numRef>
          </c:xVal>
          <c:yVal>
            <c:numRef>
              <c:f>'Linear Equating'!$A$48:$A$58</c:f>
              <c:numCache>
                <c:formatCode>General</c:formatCode>
                <c:ptCount val="11"/>
                <c:pt idx="0">
                  <c:v>0</c:v>
                </c:pt>
                <c:pt idx="1">
                  <c:v>1</c:v>
                </c:pt>
                <c:pt idx="2">
                  <c:v>2</c:v>
                </c:pt>
                <c:pt idx="3">
                  <c:v>3</c:v>
                </c:pt>
                <c:pt idx="4">
                  <c:v>4</c:v>
                </c:pt>
                <c:pt idx="5">
                  <c:v>5</c:v>
                </c:pt>
                <c:pt idx="6">
                  <c:v>5</c:v>
                </c:pt>
                <c:pt idx="7">
                  <c:v>5</c:v>
                </c:pt>
                <c:pt idx="8">
                  <c:v>5</c:v>
                </c:pt>
                <c:pt idx="9">
                  <c:v>5</c:v>
                </c:pt>
                <c:pt idx="10">
                  <c:v>5</c:v>
                </c:pt>
              </c:numCache>
            </c:numRef>
          </c:yVal>
          <c:smooth val="1"/>
          <c:extLst>
            <c:ext xmlns:c16="http://schemas.microsoft.com/office/drawing/2014/chart" uri="{C3380CC4-5D6E-409C-BE32-E72D297353CC}">
              <c16:uniqueId val="{00000010-A65C-4442-A54C-0D31521EACD5}"/>
            </c:ext>
          </c:extLst>
        </c:ser>
        <c:dLbls>
          <c:showLegendKey val="0"/>
          <c:showVal val="1"/>
          <c:showCatName val="0"/>
          <c:showSerName val="0"/>
          <c:showPercent val="0"/>
          <c:showBubbleSize val="0"/>
        </c:dLbls>
        <c:axId val="1553104607"/>
        <c:axId val="1553107103"/>
      </c:scatterChart>
      <c:scatterChart>
        <c:scatterStyle val="lineMarker"/>
        <c:varyColors val="0"/>
        <c:ser>
          <c:idx val="0"/>
          <c:order val="0"/>
          <c:tx>
            <c:strRef>
              <c:f>'Linear Equating'!$T$47</c:f>
              <c:strCache>
                <c:ptCount val="1"/>
                <c:pt idx="0">
                  <c:v>Harmonized</c:v>
                </c:pt>
              </c:strCache>
            </c:strRef>
          </c:tx>
          <c:spPr>
            <a:ln w="19050" cap="flat" cmpd="sng" algn="ctr">
              <a:solidFill>
                <a:schemeClr val="accent5"/>
              </a:solidFill>
              <a:prstDash val="solid"/>
              <a:miter lim="800000"/>
            </a:ln>
            <a:effectLst/>
          </c:spPr>
          <c:marker>
            <c:symbol val="circle"/>
            <c:size val="5"/>
            <c:spPr>
              <a:solidFill>
                <a:schemeClr val="lt1"/>
              </a:solidFill>
              <a:ln w="19050" cap="flat" cmpd="sng" algn="ctr">
                <a:solidFill>
                  <a:schemeClr val="accent5"/>
                </a:solidFill>
                <a:prstDash val="solid"/>
                <a:miter lim="800000"/>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'Linear Equating'!$M$48:$M$58</c:f>
              <c:numCache>
                <c:formatCode>General</c:formatCode>
                <c:ptCount val="11"/>
                <c:pt idx="0">
                  <c:v>0</c:v>
                </c:pt>
                <c:pt idx="1">
                  <c:v>1</c:v>
                </c:pt>
                <c:pt idx="2">
                  <c:v>2</c:v>
                </c:pt>
                <c:pt idx="3">
                  <c:v>3</c:v>
                </c:pt>
                <c:pt idx="4">
                  <c:v>4</c:v>
                </c:pt>
                <c:pt idx="5">
                  <c:v>5</c:v>
                </c:pt>
                <c:pt idx="6">
                  <c:v>5</c:v>
                </c:pt>
                <c:pt idx="7">
                  <c:v>5</c:v>
                </c:pt>
                <c:pt idx="8">
                  <c:v>5</c:v>
                </c:pt>
                <c:pt idx="9">
                  <c:v>5</c:v>
                </c:pt>
                <c:pt idx="10">
                  <c:v>5</c:v>
                </c:pt>
              </c:numCache>
            </c:numRef>
          </c:xVal>
          <c:yVal>
            <c:numRef>
              <c:f>'Linear Equating'!$T$48:$T$58</c:f>
              <c:numCache>
                <c:formatCode>General</c:formatCode>
                <c:ptCount val="11"/>
                <c:pt idx="0" formatCode="0.0">
                  <c:v>0.11277322535738721</c:v>
                </c:pt>
                <c:pt idx="1">
                  <c:v>1.08</c:v>
                </c:pt>
                <c:pt idx="2">
                  <c:v>2.0499999999999998</c:v>
                </c:pt>
                <c:pt idx="3">
                  <c:v>3.03</c:v>
                </c:pt>
                <c:pt idx="4">
                  <c:v>4</c:v>
                </c:pt>
                <c:pt idx="5">
                  <c:v>4.97</c:v>
                </c:pt>
                <c:pt idx="6">
                  <c:v>4.97</c:v>
                </c:pt>
                <c:pt idx="7">
                  <c:v>4.97</c:v>
                </c:pt>
                <c:pt idx="8">
                  <c:v>4.97</c:v>
                </c:pt>
                <c:pt idx="9">
                  <c:v>4.97</c:v>
                </c:pt>
                <c:pt idx="10">
                  <c:v>4.97</c:v>
                </c:pt>
              </c:numCache>
            </c:numRef>
          </c:yVal>
          <c:smooth val="0"/>
          <c:extLst>
            <c:ext xmlns:c16="http://schemas.microsoft.com/office/drawing/2014/chart" uri="{C3380CC4-5D6E-409C-BE32-E72D297353CC}">
              <c16:uniqueId val="{00000006-A65C-4442-A54C-0D31521EACD5}"/>
            </c:ext>
          </c:extLst>
        </c:ser>
        <c:dLbls>
          <c:showLegendKey val="0"/>
          <c:showVal val="1"/>
          <c:showCatName val="0"/>
          <c:showSerName val="0"/>
          <c:showPercent val="0"/>
          <c:showBubbleSize val="0"/>
        </c:dLbls>
        <c:axId val="1553104607"/>
        <c:axId val="1553107103"/>
      </c:scatterChart>
      <c:valAx>
        <c:axId val="155310460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NEPS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107103"/>
        <c:crosses val="autoZero"/>
        <c:crossBetween val="midCat"/>
      </c:valAx>
      <c:valAx>
        <c:axId val="15531071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CILS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104607"/>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CILS</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'Equipercentile Equating'!$B$66:$B$75</c:f>
              <c:numCache>
                <c:formatCode>General</c:formatCode>
                <c:ptCount val="10"/>
                <c:pt idx="0">
                  <c:v>1</c:v>
                </c:pt>
                <c:pt idx="1">
                  <c:v>2</c:v>
                </c:pt>
                <c:pt idx="2">
                  <c:v>3</c:v>
                </c:pt>
                <c:pt idx="3">
                  <c:v>4</c:v>
                </c:pt>
                <c:pt idx="4">
                  <c:v>5</c:v>
                </c:pt>
                <c:pt idx="5">
                  <c:v>5</c:v>
                </c:pt>
                <c:pt idx="6">
                  <c:v>5</c:v>
                </c:pt>
                <c:pt idx="7">
                  <c:v>5</c:v>
                </c:pt>
                <c:pt idx="8">
                  <c:v>5</c:v>
                </c:pt>
                <c:pt idx="9">
                  <c:v>5</c:v>
                </c:pt>
              </c:numCache>
            </c:numRef>
          </c:xVal>
          <c:yVal>
            <c:numRef>
              <c:f>'Equipercentile Equating'!$G$66:$G$75</c:f>
              <c:numCache>
                <c:formatCode>General</c:formatCode>
                <c:ptCount val="10"/>
                <c:pt idx="0">
                  <c:v>0.14125176441229151</c:v>
                </c:pt>
                <c:pt idx="1">
                  <c:v>0.71404953091978196</c:v>
                </c:pt>
                <c:pt idx="2">
                  <c:v>0.80736906956008625</c:v>
                </c:pt>
                <c:pt idx="3">
                  <c:v>0.92854227700818071</c:v>
                </c:pt>
                <c:pt idx="4">
                  <c:v>1</c:v>
                </c:pt>
                <c:pt idx="5">
                  <c:v>1</c:v>
                </c:pt>
                <c:pt idx="6">
                  <c:v>1</c:v>
                </c:pt>
                <c:pt idx="7">
                  <c:v>1</c:v>
                </c:pt>
                <c:pt idx="8">
                  <c:v>1</c:v>
                </c:pt>
                <c:pt idx="9">
                  <c:v>1</c:v>
                </c:pt>
              </c:numCache>
            </c:numRef>
          </c:yVal>
          <c:smooth val="0"/>
          <c:extLst>
            <c:ext xmlns:c16="http://schemas.microsoft.com/office/drawing/2014/chart" uri="{C3380CC4-5D6E-409C-BE32-E72D297353CC}">
              <c16:uniqueId val="{00000000-95FA-4871-9610-3EFCF520877C}"/>
            </c:ext>
          </c:extLst>
        </c:ser>
        <c:ser>
          <c:idx val="1"/>
          <c:order val="1"/>
          <c:tx>
            <c:v>NEPS</c:v>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'Equipercentile Equating'!$L$66:$L$75</c:f>
              <c:numCache>
                <c:formatCode>General</c:formatCode>
                <c:ptCount val="10"/>
                <c:pt idx="0">
                  <c:v>1</c:v>
                </c:pt>
                <c:pt idx="1">
                  <c:v>2</c:v>
                </c:pt>
                <c:pt idx="2">
                  <c:v>3</c:v>
                </c:pt>
                <c:pt idx="3">
                  <c:v>4</c:v>
                </c:pt>
                <c:pt idx="4">
                  <c:v>5</c:v>
                </c:pt>
                <c:pt idx="5">
                  <c:v>5</c:v>
                </c:pt>
                <c:pt idx="6">
                  <c:v>5</c:v>
                </c:pt>
                <c:pt idx="7">
                  <c:v>5</c:v>
                </c:pt>
                <c:pt idx="8">
                  <c:v>5</c:v>
                </c:pt>
                <c:pt idx="9">
                  <c:v>5</c:v>
                </c:pt>
              </c:numCache>
            </c:numRef>
          </c:xVal>
          <c:yVal>
            <c:numRef>
              <c:f>'Equipercentile Equating'!$N$66:$N$75</c:f>
              <c:numCache>
                <c:formatCode>General</c:formatCode>
                <c:ptCount val="10"/>
                <c:pt idx="0">
                  <c:v>0.23383338277440407</c:v>
                </c:pt>
                <c:pt idx="1">
                  <c:v>0.61770611410345366</c:v>
                </c:pt>
                <c:pt idx="2">
                  <c:v>0.85237876926873801</c:v>
                </c:pt>
                <c:pt idx="3">
                  <c:v>0.93169123601859649</c:v>
                </c:pt>
                <c:pt idx="4">
                  <c:v>1</c:v>
                </c:pt>
                <c:pt idx="5">
                  <c:v>1</c:v>
                </c:pt>
                <c:pt idx="6">
                  <c:v>1</c:v>
                </c:pt>
                <c:pt idx="7">
                  <c:v>1</c:v>
                </c:pt>
                <c:pt idx="8">
                  <c:v>1</c:v>
                </c:pt>
                <c:pt idx="9">
                  <c:v>1</c:v>
                </c:pt>
              </c:numCache>
            </c:numRef>
          </c:yVal>
          <c:smooth val="0"/>
          <c:extLst>
            <c:ext xmlns:c16="http://schemas.microsoft.com/office/drawing/2014/chart" uri="{C3380CC4-5D6E-409C-BE32-E72D297353CC}">
              <c16:uniqueId val="{00000001-95FA-4871-9610-3EFCF520877C}"/>
            </c:ext>
          </c:extLst>
        </c:ser>
        <c:ser>
          <c:idx val="2"/>
          <c:order val="2"/>
          <c:tx>
            <c:strRef>
              <c:f>'Equipercentile Equating'!$P$64</c:f>
              <c:strCache>
                <c:ptCount val="1"/>
                <c:pt idx="0">
                  <c:v>Harmonized</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f>'Equipercentile Equating'!$P$66:$P$75</c:f>
              <c:numCache>
                <c:formatCode>General</c:formatCode>
                <c:ptCount val="10"/>
                <c:pt idx="0">
                  <c:v>1.33</c:v>
                </c:pt>
                <c:pt idx="1">
                  <c:v>1.9967162944112435</c:v>
                </c:pt>
                <c:pt idx="2">
                  <c:v>2.7249572926761898</c:v>
                </c:pt>
                <c:pt idx="3">
                  <c:v>4.1987182634399467</c:v>
                </c:pt>
                <c:pt idx="4">
                  <c:v>5.0220337206293033</c:v>
                </c:pt>
                <c:pt idx="5">
                  <c:v>5.0220337206293033</c:v>
                </c:pt>
                <c:pt idx="6">
                  <c:v>5.0220337206293033</c:v>
                </c:pt>
                <c:pt idx="7">
                  <c:v>5.0220337206293033</c:v>
                </c:pt>
                <c:pt idx="8">
                  <c:v>5.0220337206293033</c:v>
                </c:pt>
                <c:pt idx="9">
                  <c:v>5.0220337206293033</c:v>
                </c:pt>
              </c:numCache>
            </c:numRef>
          </c:xVal>
          <c:yVal>
            <c:numRef>
              <c:f>'Equipercentile Equating'!$R$66:$R$75</c:f>
              <c:numCache>
                <c:formatCode>General</c:formatCode>
                <c:ptCount val="10"/>
                <c:pt idx="0">
                  <c:v>0.23383338277440407</c:v>
                </c:pt>
                <c:pt idx="1">
                  <c:v>0.61770611410345366</c:v>
                </c:pt>
                <c:pt idx="2">
                  <c:v>0.85237876926873801</c:v>
                </c:pt>
                <c:pt idx="3">
                  <c:v>0.93169123601859649</c:v>
                </c:pt>
                <c:pt idx="4">
                  <c:v>1</c:v>
                </c:pt>
                <c:pt idx="5">
                  <c:v>1</c:v>
                </c:pt>
                <c:pt idx="6">
                  <c:v>1</c:v>
                </c:pt>
                <c:pt idx="7">
                  <c:v>1</c:v>
                </c:pt>
                <c:pt idx="8">
                  <c:v>1</c:v>
                </c:pt>
                <c:pt idx="9">
                  <c:v>1</c:v>
                </c:pt>
              </c:numCache>
            </c:numRef>
          </c:yVal>
          <c:smooth val="0"/>
          <c:extLst>
            <c:ext xmlns:c16="http://schemas.microsoft.com/office/drawing/2014/chart" uri="{C3380CC4-5D6E-409C-BE32-E72D297353CC}">
              <c16:uniqueId val="{00000002-95FA-4871-9610-3EFCF520877C}"/>
            </c:ext>
          </c:extLst>
        </c:ser>
        <c:dLbls>
          <c:showLegendKey val="0"/>
          <c:showVal val="0"/>
          <c:showCatName val="0"/>
          <c:showSerName val="0"/>
          <c:showPercent val="0"/>
          <c:showBubbleSize val="0"/>
        </c:dLbls>
        <c:axId val="1553104607"/>
        <c:axId val="1553107103"/>
      </c:scatterChart>
      <c:valAx>
        <c:axId val="1553104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107103"/>
        <c:crosses val="autoZero"/>
        <c:crossBetween val="midCat"/>
      </c:valAx>
      <c:valAx>
        <c:axId val="15531071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104607"/>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13</xdr:col>
      <xdr:colOff>200025</xdr:colOff>
      <xdr:row>21</xdr:row>
      <xdr:rowOff>165036</xdr:rowOff>
    </xdr:from>
    <xdr:to>
      <xdr:col>19</xdr:col>
      <xdr:colOff>561975</xdr:colOff>
      <xdr:row>35</xdr:row>
      <xdr:rowOff>722201</xdr:rowOff>
    </xdr:to>
    <xdr:pic>
      <xdr:nvPicPr>
        <xdr:cNvPr id="2" name="Grafik 1">
          <a:extLst>
            <a:ext uri="{FF2B5EF4-FFF2-40B4-BE49-F238E27FC236}">
              <a16:creationId xmlns:a16="http://schemas.microsoft.com/office/drawing/2014/main" id="{CF5F69A5-92A1-23B8-5148-3D1B7CBB1D90}"/>
            </a:ext>
          </a:extLst>
        </xdr:cNvPr>
        <xdr:cNvPicPr>
          <a:picLocks noChangeAspect="1"/>
        </xdr:cNvPicPr>
      </xdr:nvPicPr>
      <xdr:blipFill>
        <a:blip xmlns:r="http://schemas.openxmlformats.org/officeDocument/2006/relationships" r:embed="rId1"/>
        <a:stretch>
          <a:fillRect/>
        </a:stretch>
      </xdr:blipFill>
      <xdr:spPr>
        <a:xfrm>
          <a:off x="10106025" y="4165536"/>
          <a:ext cx="4933950" cy="3224165"/>
        </a:xfrm>
        <a:prstGeom prst="rect">
          <a:avLst/>
        </a:prstGeom>
      </xdr:spPr>
    </xdr:pic>
    <xdr:clientData/>
  </xdr:twoCellAnchor>
  <xdr:twoCellAnchor editAs="oneCell">
    <xdr:from>
      <xdr:col>13</xdr:col>
      <xdr:colOff>243417</xdr:colOff>
      <xdr:row>4</xdr:row>
      <xdr:rowOff>63501</xdr:rowOff>
    </xdr:from>
    <xdr:to>
      <xdr:col>19</xdr:col>
      <xdr:colOff>569441</xdr:colOff>
      <xdr:row>20</xdr:row>
      <xdr:rowOff>160487</xdr:rowOff>
    </xdr:to>
    <xdr:pic>
      <xdr:nvPicPr>
        <xdr:cNvPr id="15" name="Grafik 14">
          <a:extLst>
            <a:ext uri="{FF2B5EF4-FFF2-40B4-BE49-F238E27FC236}">
              <a16:creationId xmlns:a16="http://schemas.microsoft.com/office/drawing/2014/main" id="{DE1CFEB1-F57E-A43F-1757-855DCCB45CB0}"/>
            </a:ext>
          </a:extLst>
        </xdr:cNvPr>
        <xdr:cNvPicPr>
          <a:picLocks noChangeAspect="1"/>
        </xdr:cNvPicPr>
      </xdr:nvPicPr>
      <xdr:blipFill>
        <a:blip xmlns:r="http://schemas.openxmlformats.org/officeDocument/2006/relationships" r:embed="rId2"/>
        <a:stretch>
          <a:fillRect/>
        </a:stretch>
      </xdr:blipFill>
      <xdr:spPr>
        <a:xfrm>
          <a:off x="10149417" y="825501"/>
          <a:ext cx="4898024" cy="3144986"/>
        </a:xfrm>
        <a:prstGeom prst="rect">
          <a:avLst/>
        </a:prstGeom>
      </xdr:spPr>
    </xdr:pic>
    <xdr:clientData/>
  </xdr:twoCellAnchor>
  <xdr:oneCellAnchor>
    <xdr:from>
      <xdr:col>13</xdr:col>
      <xdr:colOff>723900</xdr:colOff>
      <xdr:row>5</xdr:row>
      <xdr:rowOff>114300</xdr:rowOff>
    </xdr:from>
    <xdr:ext cx="288669" cy="342786"/>
    <xdr:sp macro="" textlink="">
      <xdr:nvSpPr>
        <xdr:cNvPr id="3" name="Textfeld 2">
          <a:extLst>
            <a:ext uri="{FF2B5EF4-FFF2-40B4-BE49-F238E27FC236}">
              <a16:creationId xmlns:a16="http://schemas.microsoft.com/office/drawing/2014/main" id="{C39B7908-E528-4842-DB6F-C7A14E39D319}"/>
            </a:ext>
          </a:extLst>
        </xdr:cNvPr>
        <xdr:cNvSpPr txBox="1"/>
      </xdr:nvSpPr>
      <xdr:spPr>
        <a:xfrm>
          <a:off x="10629900" y="1066800"/>
          <a:ext cx="288669" cy="342786"/>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600" b="1">
              <a:solidFill>
                <a:srgbClr val="FF0000"/>
              </a:solidFill>
            </a:rPr>
            <a:t>1</a:t>
          </a:r>
        </a:p>
      </xdr:txBody>
    </xdr:sp>
    <xdr:clientData/>
  </xdr:oneCellAnchor>
  <xdr:oneCellAnchor>
    <xdr:from>
      <xdr:col>15</xdr:col>
      <xdr:colOff>200025</xdr:colOff>
      <xdr:row>5</xdr:row>
      <xdr:rowOff>123825</xdr:rowOff>
    </xdr:from>
    <xdr:ext cx="288669" cy="342786"/>
    <xdr:sp macro="" textlink="">
      <xdr:nvSpPr>
        <xdr:cNvPr id="4" name="Textfeld 3">
          <a:extLst>
            <a:ext uri="{FF2B5EF4-FFF2-40B4-BE49-F238E27FC236}">
              <a16:creationId xmlns:a16="http://schemas.microsoft.com/office/drawing/2014/main" id="{CAE7E630-ACC0-452E-8F9F-18B15473BB83}"/>
            </a:ext>
          </a:extLst>
        </xdr:cNvPr>
        <xdr:cNvSpPr txBox="1"/>
      </xdr:nvSpPr>
      <xdr:spPr>
        <a:xfrm>
          <a:off x="11630025" y="1076325"/>
          <a:ext cx="288669" cy="342786"/>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600" b="1">
              <a:solidFill>
                <a:srgbClr val="FF0000"/>
              </a:solidFill>
            </a:rPr>
            <a:t>2</a:t>
          </a:r>
        </a:p>
      </xdr:txBody>
    </xdr:sp>
    <xdr:clientData/>
  </xdr:oneCellAnchor>
  <xdr:oneCellAnchor>
    <xdr:from>
      <xdr:col>17</xdr:col>
      <xdr:colOff>19050</xdr:colOff>
      <xdr:row>4</xdr:row>
      <xdr:rowOff>104775</xdr:rowOff>
    </xdr:from>
    <xdr:ext cx="288669" cy="342786"/>
    <xdr:sp macro="" textlink="">
      <xdr:nvSpPr>
        <xdr:cNvPr id="5" name="Textfeld 4">
          <a:extLst>
            <a:ext uri="{FF2B5EF4-FFF2-40B4-BE49-F238E27FC236}">
              <a16:creationId xmlns:a16="http://schemas.microsoft.com/office/drawing/2014/main" id="{2BC1E660-8656-40E7-8441-7FA4AA5ED3EE}"/>
            </a:ext>
          </a:extLst>
        </xdr:cNvPr>
        <xdr:cNvSpPr txBox="1"/>
      </xdr:nvSpPr>
      <xdr:spPr>
        <a:xfrm>
          <a:off x="12973050" y="866775"/>
          <a:ext cx="288669" cy="342786"/>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600" b="1">
              <a:solidFill>
                <a:srgbClr val="FF0000"/>
              </a:solidFill>
            </a:rPr>
            <a:t>3</a:t>
          </a:r>
        </a:p>
      </xdr:txBody>
    </xdr:sp>
    <xdr:clientData/>
  </xdr:oneCellAnchor>
  <xdr:oneCellAnchor>
    <xdr:from>
      <xdr:col>17</xdr:col>
      <xdr:colOff>523875</xdr:colOff>
      <xdr:row>35</xdr:row>
      <xdr:rowOff>152400</xdr:rowOff>
    </xdr:from>
    <xdr:ext cx="288669" cy="342786"/>
    <xdr:sp macro="" textlink="">
      <xdr:nvSpPr>
        <xdr:cNvPr id="8" name="Textfeld 7">
          <a:extLst>
            <a:ext uri="{FF2B5EF4-FFF2-40B4-BE49-F238E27FC236}">
              <a16:creationId xmlns:a16="http://schemas.microsoft.com/office/drawing/2014/main" id="{A17CA3FF-9FA9-49CE-821C-2CCD64046F83}"/>
            </a:ext>
          </a:extLst>
        </xdr:cNvPr>
        <xdr:cNvSpPr txBox="1"/>
      </xdr:nvSpPr>
      <xdr:spPr>
        <a:xfrm>
          <a:off x="13477875" y="6819900"/>
          <a:ext cx="288669" cy="342786"/>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600" b="1">
              <a:solidFill>
                <a:srgbClr val="FF0000"/>
              </a:solidFill>
            </a:rPr>
            <a:t>2</a:t>
          </a:r>
        </a:p>
      </xdr:txBody>
    </xdr:sp>
    <xdr:clientData/>
  </xdr:oneCellAnchor>
  <xdr:oneCellAnchor>
    <xdr:from>
      <xdr:col>13</xdr:col>
      <xdr:colOff>333375</xdr:colOff>
      <xdr:row>30</xdr:row>
      <xdr:rowOff>123825</xdr:rowOff>
    </xdr:from>
    <xdr:ext cx="288669" cy="342786"/>
    <xdr:sp macro="" textlink="">
      <xdr:nvSpPr>
        <xdr:cNvPr id="9" name="Textfeld 8">
          <a:extLst>
            <a:ext uri="{FF2B5EF4-FFF2-40B4-BE49-F238E27FC236}">
              <a16:creationId xmlns:a16="http://schemas.microsoft.com/office/drawing/2014/main" id="{7CA0F5A2-6753-4076-9C09-C27AB8ADFCEB}"/>
            </a:ext>
          </a:extLst>
        </xdr:cNvPr>
        <xdr:cNvSpPr txBox="1"/>
      </xdr:nvSpPr>
      <xdr:spPr>
        <a:xfrm>
          <a:off x="10239375" y="5838825"/>
          <a:ext cx="288669" cy="342786"/>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600" b="1">
              <a:solidFill>
                <a:srgbClr val="FF0000"/>
              </a:solidFill>
            </a:rPr>
            <a:t>1</a:t>
          </a:r>
        </a:p>
      </xdr:txBody>
    </xdr:sp>
    <xdr:clientData/>
  </xdr:oneCellAnchor>
  <xdr:oneCellAnchor>
    <xdr:from>
      <xdr:col>14</xdr:col>
      <xdr:colOff>152400</xdr:colOff>
      <xdr:row>26</xdr:row>
      <xdr:rowOff>57150</xdr:rowOff>
    </xdr:from>
    <xdr:ext cx="288669" cy="342786"/>
    <xdr:sp macro="" textlink="">
      <xdr:nvSpPr>
        <xdr:cNvPr id="10" name="Textfeld 9">
          <a:extLst>
            <a:ext uri="{FF2B5EF4-FFF2-40B4-BE49-F238E27FC236}">
              <a16:creationId xmlns:a16="http://schemas.microsoft.com/office/drawing/2014/main" id="{55805DD4-0478-4ABF-99E9-786A3077389A}"/>
            </a:ext>
          </a:extLst>
        </xdr:cNvPr>
        <xdr:cNvSpPr txBox="1"/>
      </xdr:nvSpPr>
      <xdr:spPr>
        <a:xfrm>
          <a:off x="10820400" y="5010150"/>
          <a:ext cx="288669" cy="342786"/>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600" b="1">
              <a:solidFill>
                <a:srgbClr val="FF0000"/>
              </a:solidFill>
            </a:rPr>
            <a:t>4</a:t>
          </a:r>
        </a:p>
      </xdr:txBody>
    </xdr:sp>
    <xdr:clientData/>
  </xdr:oneCellAnchor>
  <xdr:oneCellAnchor>
    <xdr:from>
      <xdr:col>15</xdr:col>
      <xdr:colOff>600075</xdr:colOff>
      <xdr:row>33</xdr:row>
      <xdr:rowOff>47625</xdr:rowOff>
    </xdr:from>
    <xdr:ext cx="288669" cy="342786"/>
    <xdr:sp macro="" textlink="">
      <xdr:nvSpPr>
        <xdr:cNvPr id="11" name="Textfeld 10">
          <a:extLst>
            <a:ext uri="{FF2B5EF4-FFF2-40B4-BE49-F238E27FC236}">
              <a16:creationId xmlns:a16="http://schemas.microsoft.com/office/drawing/2014/main" id="{1600EA17-7E1A-43E2-8768-47360F9E50F4}"/>
            </a:ext>
          </a:extLst>
        </xdr:cNvPr>
        <xdr:cNvSpPr txBox="1"/>
      </xdr:nvSpPr>
      <xdr:spPr>
        <a:xfrm>
          <a:off x="12030075" y="6334125"/>
          <a:ext cx="288669" cy="342786"/>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600" b="1">
              <a:solidFill>
                <a:srgbClr val="FF0000"/>
              </a:solidFill>
            </a:rPr>
            <a:t>3</a:t>
          </a:r>
        </a:p>
      </xdr:txBody>
    </xdr:sp>
    <xdr:clientData/>
  </xdr:oneCellAnchor>
  <xdr:oneCellAnchor>
    <xdr:from>
      <xdr:col>16</xdr:col>
      <xdr:colOff>476250</xdr:colOff>
      <xdr:row>33</xdr:row>
      <xdr:rowOff>66675</xdr:rowOff>
    </xdr:from>
    <xdr:ext cx="288669" cy="342786"/>
    <xdr:sp macro="" textlink="">
      <xdr:nvSpPr>
        <xdr:cNvPr id="12" name="Textfeld 11">
          <a:extLst>
            <a:ext uri="{FF2B5EF4-FFF2-40B4-BE49-F238E27FC236}">
              <a16:creationId xmlns:a16="http://schemas.microsoft.com/office/drawing/2014/main" id="{A536B73C-1127-46DC-B577-33FF590D8F66}"/>
            </a:ext>
          </a:extLst>
        </xdr:cNvPr>
        <xdr:cNvSpPr txBox="1"/>
      </xdr:nvSpPr>
      <xdr:spPr>
        <a:xfrm>
          <a:off x="12668250" y="6353175"/>
          <a:ext cx="288669" cy="342786"/>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600" b="1">
              <a:solidFill>
                <a:srgbClr val="FF0000"/>
              </a:solidFill>
            </a:rPr>
            <a:t>4</a:t>
          </a:r>
        </a:p>
      </xdr:txBody>
    </xdr:sp>
    <xdr:clientData/>
  </xdr:oneCellAnchor>
  <xdr:oneCellAnchor>
    <xdr:from>
      <xdr:col>17</xdr:col>
      <xdr:colOff>466725</xdr:colOff>
      <xdr:row>24</xdr:row>
      <xdr:rowOff>47625</xdr:rowOff>
    </xdr:from>
    <xdr:ext cx="288669" cy="342786"/>
    <xdr:sp macro="" textlink="">
      <xdr:nvSpPr>
        <xdr:cNvPr id="13" name="Textfeld 12">
          <a:extLst>
            <a:ext uri="{FF2B5EF4-FFF2-40B4-BE49-F238E27FC236}">
              <a16:creationId xmlns:a16="http://schemas.microsoft.com/office/drawing/2014/main" id="{8CE82397-BF41-4B17-90CC-9B12698C41F4}"/>
            </a:ext>
          </a:extLst>
        </xdr:cNvPr>
        <xdr:cNvSpPr txBox="1"/>
      </xdr:nvSpPr>
      <xdr:spPr>
        <a:xfrm>
          <a:off x="13420725" y="4619625"/>
          <a:ext cx="288669" cy="342786"/>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600" b="1">
              <a:solidFill>
                <a:srgbClr val="FF0000"/>
              </a:solidFill>
            </a:rPr>
            <a:t>5</a:t>
          </a:r>
        </a:p>
      </xdr:txBody>
    </xdr:sp>
    <xdr:clientData/>
  </xdr:oneCellAnchor>
  <xdr:oneCellAnchor>
    <xdr:from>
      <xdr:col>17</xdr:col>
      <xdr:colOff>228600</xdr:colOff>
      <xdr:row>9</xdr:row>
      <xdr:rowOff>152400</xdr:rowOff>
    </xdr:from>
    <xdr:ext cx="288669" cy="342786"/>
    <xdr:sp macro="" textlink="">
      <xdr:nvSpPr>
        <xdr:cNvPr id="14" name="Textfeld 13">
          <a:extLst>
            <a:ext uri="{FF2B5EF4-FFF2-40B4-BE49-F238E27FC236}">
              <a16:creationId xmlns:a16="http://schemas.microsoft.com/office/drawing/2014/main" id="{630BB419-F96A-4BB5-9771-E3D4DEC9C320}"/>
            </a:ext>
          </a:extLst>
        </xdr:cNvPr>
        <xdr:cNvSpPr txBox="1"/>
      </xdr:nvSpPr>
      <xdr:spPr>
        <a:xfrm>
          <a:off x="13182600" y="1866900"/>
          <a:ext cx="288669" cy="342786"/>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600" b="1">
              <a:solidFill>
                <a:srgbClr val="FF0000"/>
              </a:solidFill>
            </a:rPr>
            <a:t>4</a:t>
          </a:r>
        </a:p>
      </xdr:txBody>
    </xdr:sp>
    <xdr:clientData/>
  </xdr:oneCellAnchor>
  <xdr:twoCellAnchor>
    <xdr:from>
      <xdr:col>15</xdr:col>
      <xdr:colOff>66675</xdr:colOff>
      <xdr:row>32</xdr:row>
      <xdr:rowOff>152400</xdr:rowOff>
    </xdr:from>
    <xdr:to>
      <xdr:col>15</xdr:col>
      <xdr:colOff>76200</xdr:colOff>
      <xdr:row>35</xdr:row>
      <xdr:rowOff>47625</xdr:rowOff>
    </xdr:to>
    <xdr:cxnSp macro="">
      <xdr:nvCxnSpPr>
        <xdr:cNvPr id="17" name="Gerade Verbindung mit Pfeil 16">
          <a:extLst>
            <a:ext uri="{FF2B5EF4-FFF2-40B4-BE49-F238E27FC236}">
              <a16:creationId xmlns:a16="http://schemas.microsoft.com/office/drawing/2014/main" id="{27560518-4A17-63B7-5BB2-4633226604A0}"/>
            </a:ext>
          </a:extLst>
        </xdr:cNvPr>
        <xdr:cNvCxnSpPr/>
      </xdr:nvCxnSpPr>
      <xdr:spPr>
        <a:xfrm flipV="1">
          <a:off x="11496675" y="6248400"/>
          <a:ext cx="9525" cy="4667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152400</xdr:colOff>
      <xdr:row>32</xdr:row>
      <xdr:rowOff>28575</xdr:rowOff>
    </xdr:from>
    <xdr:to>
      <xdr:col>14</xdr:col>
      <xdr:colOff>752475</xdr:colOff>
      <xdr:row>32</xdr:row>
      <xdr:rowOff>28575</xdr:rowOff>
    </xdr:to>
    <xdr:cxnSp macro="">
      <xdr:nvCxnSpPr>
        <xdr:cNvPr id="18" name="Gerade Verbindung mit Pfeil 17">
          <a:extLst>
            <a:ext uri="{FF2B5EF4-FFF2-40B4-BE49-F238E27FC236}">
              <a16:creationId xmlns:a16="http://schemas.microsoft.com/office/drawing/2014/main" id="{F5C12CF7-D207-44A8-B070-E6AFAD2B7B71}"/>
            </a:ext>
          </a:extLst>
        </xdr:cNvPr>
        <xdr:cNvCxnSpPr/>
      </xdr:nvCxnSpPr>
      <xdr:spPr>
        <a:xfrm flipH="1">
          <a:off x="10820400" y="6124575"/>
          <a:ext cx="600075"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161925</xdr:colOff>
      <xdr:row>28</xdr:row>
      <xdr:rowOff>76200</xdr:rowOff>
    </xdr:from>
    <xdr:ext cx="288669" cy="342786"/>
    <xdr:sp macro="" textlink="">
      <xdr:nvSpPr>
        <xdr:cNvPr id="22" name="Textfeld 21">
          <a:extLst>
            <a:ext uri="{FF2B5EF4-FFF2-40B4-BE49-F238E27FC236}">
              <a16:creationId xmlns:a16="http://schemas.microsoft.com/office/drawing/2014/main" id="{ECAAAC63-6362-4148-8AF1-B0C845EFED1B}"/>
            </a:ext>
          </a:extLst>
        </xdr:cNvPr>
        <xdr:cNvSpPr txBox="1"/>
      </xdr:nvSpPr>
      <xdr:spPr>
        <a:xfrm>
          <a:off x="10829925" y="5410200"/>
          <a:ext cx="288669" cy="342786"/>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600" b="1">
              <a:solidFill>
                <a:srgbClr val="FF0000"/>
              </a:solidFill>
            </a:rPr>
            <a:t>3</a:t>
          </a:r>
        </a:p>
      </xdr:txBody>
    </xdr:sp>
    <xdr:clientData/>
  </xdr:oneCellAnchor>
  <xdr:oneCellAnchor>
    <xdr:from>
      <xdr:col>14</xdr:col>
      <xdr:colOff>514350</xdr:colOff>
      <xdr:row>34</xdr:row>
      <xdr:rowOff>66675</xdr:rowOff>
    </xdr:from>
    <xdr:ext cx="288669" cy="342786"/>
    <xdr:sp macro="" textlink="">
      <xdr:nvSpPr>
        <xdr:cNvPr id="23" name="Textfeld 22">
          <a:extLst>
            <a:ext uri="{FF2B5EF4-FFF2-40B4-BE49-F238E27FC236}">
              <a16:creationId xmlns:a16="http://schemas.microsoft.com/office/drawing/2014/main" id="{F7C225C5-1FE4-43D0-A562-3A11C84341CE}"/>
            </a:ext>
          </a:extLst>
        </xdr:cNvPr>
        <xdr:cNvSpPr txBox="1"/>
      </xdr:nvSpPr>
      <xdr:spPr>
        <a:xfrm>
          <a:off x="11182350" y="6543675"/>
          <a:ext cx="288669" cy="342786"/>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600" b="1">
              <a:solidFill>
                <a:srgbClr val="FF0000"/>
              </a:solidFill>
            </a:rPr>
            <a:t>6</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22</xdr:row>
      <xdr:rowOff>14654</xdr:rowOff>
    </xdr:from>
    <xdr:to>
      <xdr:col>10</xdr:col>
      <xdr:colOff>385396</xdr:colOff>
      <xdr:row>26</xdr:row>
      <xdr:rowOff>100379</xdr:rowOff>
    </xdr:to>
    <xdr:pic>
      <xdr:nvPicPr>
        <xdr:cNvPr id="6" name="Bild 5">
          <a:extLst>
            <a:ext uri="{FF2B5EF4-FFF2-40B4-BE49-F238E27FC236}">
              <a16:creationId xmlns:a16="http://schemas.microsoft.com/office/drawing/2014/main" id="{0288C810-3BA9-4733-8039-42B863D36451}"/>
            </a:ext>
            <a:ext uri="{147F2762-F138-4A5C-976F-8EAC2B608ADB}">
              <a16:predDERef xmlns:a16="http://schemas.microsoft.com/office/drawing/2014/main" pred="{22962C11-EEC3-4C13-9756-71BA4C9A6A7A}"/>
            </a:ext>
          </a:extLst>
        </xdr:cNvPr>
        <xdr:cNvPicPr>
          <a:picLocks noChangeAspect="1"/>
        </xdr:cNvPicPr>
      </xdr:nvPicPr>
      <xdr:blipFill>
        <a:blip xmlns:r="http://schemas.openxmlformats.org/officeDocument/2006/relationships" r:embed="rId1"/>
        <a:stretch>
          <a:fillRect/>
        </a:stretch>
      </xdr:blipFill>
      <xdr:spPr>
        <a:xfrm>
          <a:off x="0" y="4205654"/>
          <a:ext cx="4561742" cy="847725"/>
        </a:xfrm>
        <a:prstGeom prst="rect">
          <a:avLst/>
        </a:prstGeom>
      </xdr:spPr>
    </xdr:pic>
    <xdr:clientData/>
  </xdr:twoCellAnchor>
  <xdr:twoCellAnchor>
    <xdr:from>
      <xdr:col>1</xdr:col>
      <xdr:colOff>0</xdr:colOff>
      <xdr:row>28</xdr:row>
      <xdr:rowOff>8700</xdr:rowOff>
    </xdr:from>
    <xdr:to>
      <xdr:col>12</xdr:col>
      <xdr:colOff>126391</xdr:colOff>
      <xdr:row>43</xdr:row>
      <xdr:rowOff>169892</xdr:rowOff>
    </xdr:to>
    <xdr:graphicFrame macro="">
      <xdr:nvGraphicFramePr>
        <xdr:cNvPr id="4" name="Diagramm 1">
          <a:extLst>
            <a:ext uri="{FF2B5EF4-FFF2-40B4-BE49-F238E27FC236}">
              <a16:creationId xmlns:a16="http://schemas.microsoft.com/office/drawing/2014/main" id="{C0D8ED06-3D9A-4846-A94B-62F2E25491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208360</xdr:colOff>
      <xdr:row>1</xdr:row>
      <xdr:rowOff>17859</xdr:rowOff>
    </xdr:from>
    <xdr:to>
      <xdr:col>16</xdr:col>
      <xdr:colOff>422672</xdr:colOff>
      <xdr:row>16</xdr:row>
      <xdr:rowOff>184547</xdr:rowOff>
    </xdr:to>
    <xdr:graphicFrame macro="">
      <xdr:nvGraphicFramePr>
        <xdr:cNvPr id="7" name="Diagramm 1">
          <a:extLst>
            <a:ext uri="{FF2B5EF4-FFF2-40B4-BE49-F238E27FC236}">
              <a16:creationId xmlns:a16="http://schemas.microsoft.com/office/drawing/2014/main" id="{CF891D62-A732-4BF9-92E4-E9B65AEA9D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31506</xdr:colOff>
      <xdr:row>35</xdr:row>
      <xdr:rowOff>90854</xdr:rowOff>
    </xdr:from>
    <xdr:to>
      <xdr:col>16</xdr:col>
      <xdr:colOff>107706</xdr:colOff>
      <xdr:row>41</xdr:row>
      <xdr:rowOff>93052</xdr:rowOff>
    </xdr:to>
    <xdr:pic>
      <xdr:nvPicPr>
        <xdr:cNvPr id="18" name="Bild 17">
          <a:extLst>
            <a:ext uri="{FF2B5EF4-FFF2-40B4-BE49-F238E27FC236}">
              <a16:creationId xmlns:a16="http://schemas.microsoft.com/office/drawing/2014/main" id="{D3AE2F09-65D2-44B4-BE5C-9364DAC0BF11}"/>
            </a:ext>
          </a:extLst>
        </xdr:cNvPr>
        <xdr:cNvPicPr>
          <a:picLocks noChangeAspect="1"/>
        </xdr:cNvPicPr>
      </xdr:nvPicPr>
      <xdr:blipFill>
        <a:blip xmlns:r="http://schemas.openxmlformats.org/officeDocument/2006/relationships" r:embed="rId1"/>
        <a:stretch>
          <a:fillRect/>
        </a:stretch>
      </xdr:blipFill>
      <xdr:spPr>
        <a:xfrm>
          <a:off x="31506" y="3981450"/>
          <a:ext cx="6538546" cy="1145198"/>
        </a:xfrm>
        <a:prstGeom prst="rect">
          <a:avLst/>
        </a:prstGeom>
      </xdr:spPr>
    </xdr:pic>
    <xdr:clientData/>
  </xdr:twoCellAnchor>
  <xdr:twoCellAnchor>
    <xdr:from>
      <xdr:col>12</xdr:col>
      <xdr:colOff>591284</xdr:colOff>
      <xdr:row>1</xdr:row>
      <xdr:rowOff>5863</xdr:rowOff>
    </xdr:from>
    <xdr:to>
      <xdr:col>22</xdr:col>
      <xdr:colOff>153866</xdr:colOff>
      <xdr:row>28</xdr:row>
      <xdr:rowOff>183173</xdr:rowOff>
    </xdr:to>
    <xdr:graphicFrame macro="">
      <xdr:nvGraphicFramePr>
        <xdr:cNvPr id="3" name="Diagramm 1">
          <a:extLst>
            <a:ext uri="{FF2B5EF4-FFF2-40B4-BE49-F238E27FC236}">
              <a16:creationId xmlns:a16="http://schemas.microsoft.com/office/drawing/2014/main" id="{2991B626-F684-4453-BC92-DBA8C7287A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9525</xdr:colOff>
      <xdr:row>3</xdr:row>
      <xdr:rowOff>76200</xdr:rowOff>
    </xdr:from>
    <xdr:to>
      <xdr:col>21</xdr:col>
      <xdr:colOff>314325</xdr:colOff>
      <xdr:row>21</xdr:row>
      <xdr:rowOff>95250</xdr:rowOff>
    </xdr:to>
    <xdr:pic>
      <xdr:nvPicPr>
        <xdr:cNvPr id="2" name="Bild 1">
          <a:extLst>
            <a:ext uri="{FF2B5EF4-FFF2-40B4-BE49-F238E27FC236}">
              <a16:creationId xmlns:a16="http://schemas.microsoft.com/office/drawing/2014/main" id="{F3C7C80B-071C-4BFC-AFFC-2332D3D74917}"/>
            </a:ext>
            <a:ext uri="{147F2762-F138-4A5C-976F-8EAC2B608ADB}">
              <a16:predDERef xmlns:a16="http://schemas.microsoft.com/office/drawing/2014/main" pred="{D3AE2F09-65D2-44B4-BE5C-9364DAC0BF11}"/>
            </a:ext>
          </a:extLst>
        </xdr:cNvPr>
        <xdr:cNvPicPr>
          <a:picLocks noChangeAspect="1"/>
        </xdr:cNvPicPr>
      </xdr:nvPicPr>
      <xdr:blipFill>
        <a:blip xmlns:r="http://schemas.openxmlformats.org/officeDocument/2006/relationships" r:embed="rId1"/>
        <a:stretch>
          <a:fillRect/>
        </a:stretch>
      </xdr:blipFill>
      <xdr:spPr>
        <a:xfrm>
          <a:off x="10248900" y="647700"/>
          <a:ext cx="4572000" cy="34480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D66D1-279D-4941-AC98-408FF4877F33}">
  <sheetPr>
    <tabColor rgb="FFC00000"/>
  </sheetPr>
  <dimension ref="A1:AA150"/>
  <sheetViews>
    <sheetView topLeftCell="A10" zoomScaleNormal="100" workbookViewId="0">
      <selection activeCell="B4" sqref="B4:L36"/>
    </sheetView>
  </sheetViews>
  <sheetFormatPr baseColWidth="10" defaultColWidth="10.7109375" defaultRowHeight="15" x14ac:dyDescent="0.25"/>
  <sheetData>
    <row r="1" spans="1:27" x14ac:dyDescent="0.25">
      <c r="A1" s="86"/>
      <c r="B1" s="86"/>
      <c r="C1" s="86"/>
      <c r="D1" s="86"/>
      <c r="E1" s="86"/>
      <c r="F1" s="86"/>
      <c r="G1" s="86"/>
      <c r="H1" s="86"/>
      <c r="I1" s="86"/>
      <c r="J1" s="86"/>
      <c r="K1" s="86"/>
      <c r="L1" s="86"/>
      <c r="M1" s="86"/>
      <c r="N1" s="86"/>
      <c r="O1" s="86"/>
      <c r="P1" s="86"/>
      <c r="Q1" s="86"/>
      <c r="R1" s="86"/>
      <c r="S1" s="86"/>
      <c r="T1" s="86"/>
      <c r="U1" s="86"/>
      <c r="V1" s="86"/>
      <c r="W1" s="86"/>
      <c r="X1" s="86"/>
      <c r="Y1" s="86"/>
      <c r="Z1" s="86"/>
      <c r="AA1" s="86"/>
    </row>
    <row r="2" spans="1:27" x14ac:dyDescent="0.25">
      <c r="A2" s="86"/>
      <c r="B2" s="130" t="s">
        <v>54</v>
      </c>
      <c r="C2" s="131"/>
      <c r="D2" s="131"/>
      <c r="E2" s="131"/>
      <c r="F2" s="131"/>
      <c r="G2" s="131"/>
      <c r="H2" s="131"/>
      <c r="I2" s="131"/>
      <c r="J2" s="131"/>
      <c r="K2" s="131"/>
      <c r="L2" s="132"/>
      <c r="M2" s="86"/>
      <c r="N2" s="86"/>
      <c r="O2" s="86"/>
      <c r="P2" s="86"/>
      <c r="Q2" s="86"/>
      <c r="R2" s="86"/>
      <c r="S2" s="86"/>
      <c r="T2" s="86"/>
      <c r="U2" s="86"/>
      <c r="V2" s="86"/>
      <c r="W2" s="86"/>
      <c r="X2" s="86"/>
      <c r="Y2" s="86"/>
      <c r="Z2" s="86"/>
      <c r="AA2" s="86"/>
    </row>
    <row r="3" spans="1:27" x14ac:dyDescent="0.25">
      <c r="A3" s="86"/>
      <c r="B3" s="133"/>
      <c r="C3" s="134"/>
      <c r="D3" s="134"/>
      <c r="E3" s="134"/>
      <c r="F3" s="134"/>
      <c r="G3" s="134"/>
      <c r="H3" s="134"/>
      <c r="I3" s="134"/>
      <c r="J3" s="134"/>
      <c r="K3" s="134"/>
      <c r="L3" s="135"/>
      <c r="M3" s="86"/>
      <c r="N3" s="86"/>
      <c r="O3" s="86"/>
      <c r="P3" s="86"/>
      <c r="Q3" s="86"/>
      <c r="R3" s="86"/>
      <c r="S3" s="86"/>
      <c r="T3" s="86"/>
      <c r="U3" s="86"/>
      <c r="V3" s="86"/>
      <c r="W3" s="86"/>
      <c r="X3" s="86"/>
      <c r="Y3" s="86"/>
      <c r="Z3" s="86"/>
      <c r="AA3" s="86"/>
    </row>
    <row r="4" spans="1:27" x14ac:dyDescent="0.25">
      <c r="A4" s="86"/>
      <c r="B4" s="123" t="s">
        <v>500</v>
      </c>
      <c r="C4" s="124"/>
      <c r="D4" s="124"/>
      <c r="E4" s="124"/>
      <c r="F4" s="124"/>
      <c r="G4" s="124"/>
      <c r="H4" s="124"/>
      <c r="I4" s="124"/>
      <c r="J4" s="124"/>
      <c r="K4" s="124"/>
      <c r="L4" s="125"/>
      <c r="M4" s="86"/>
      <c r="N4" s="86"/>
      <c r="O4" s="86"/>
      <c r="P4" s="86"/>
      <c r="Q4" s="86"/>
      <c r="R4" s="86"/>
      <c r="S4" s="86"/>
      <c r="T4" s="86"/>
      <c r="U4" s="86"/>
      <c r="V4" s="86"/>
      <c r="W4" s="86"/>
      <c r="X4" s="86"/>
      <c r="Y4" s="86"/>
      <c r="Z4" s="86"/>
      <c r="AA4" s="86"/>
    </row>
    <row r="5" spans="1:27" x14ac:dyDescent="0.25">
      <c r="A5" s="86"/>
      <c r="B5" s="126"/>
      <c r="C5" s="124"/>
      <c r="D5" s="124"/>
      <c r="E5" s="124"/>
      <c r="F5" s="124"/>
      <c r="G5" s="124"/>
      <c r="H5" s="124"/>
      <c r="I5" s="124"/>
      <c r="J5" s="124"/>
      <c r="K5" s="124"/>
      <c r="L5" s="125"/>
      <c r="M5" s="86"/>
      <c r="N5" s="86"/>
      <c r="O5" s="86"/>
      <c r="P5" s="86"/>
      <c r="Q5" s="86"/>
      <c r="R5" s="86"/>
      <c r="S5" s="86"/>
      <c r="T5" s="86"/>
      <c r="U5" s="86"/>
      <c r="V5" s="86"/>
      <c r="W5" s="86"/>
      <c r="X5" s="86"/>
      <c r="Y5" s="86"/>
      <c r="Z5" s="86"/>
      <c r="AA5" s="86"/>
    </row>
    <row r="6" spans="1:27" x14ac:dyDescent="0.25">
      <c r="A6" s="86"/>
      <c r="B6" s="126"/>
      <c r="C6" s="124"/>
      <c r="D6" s="124"/>
      <c r="E6" s="124"/>
      <c r="F6" s="124"/>
      <c r="G6" s="124"/>
      <c r="H6" s="124"/>
      <c r="I6" s="124"/>
      <c r="J6" s="124"/>
      <c r="K6" s="124"/>
      <c r="L6" s="125"/>
      <c r="M6" s="86"/>
      <c r="N6" s="86"/>
      <c r="O6" s="86"/>
      <c r="P6" s="86"/>
      <c r="Q6" s="86"/>
      <c r="R6" s="86"/>
      <c r="S6" s="86"/>
      <c r="T6" s="86"/>
      <c r="U6" s="86"/>
      <c r="V6" s="86"/>
      <c r="W6" s="86"/>
      <c r="X6" s="86"/>
      <c r="Y6" s="86"/>
      <c r="Z6" s="86"/>
      <c r="AA6" s="86"/>
    </row>
    <row r="7" spans="1:27" x14ac:dyDescent="0.25">
      <c r="A7" s="86"/>
      <c r="B7" s="126"/>
      <c r="C7" s="124"/>
      <c r="D7" s="124"/>
      <c r="E7" s="124"/>
      <c r="F7" s="124"/>
      <c r="G7" s="124"/>
      <c r="H7" s="124"/>
      <c r="I7" s="124"/>
      <c r="J7" s="124"/>
      <c r="K7" s="124"/>
      <c r="L7" s="125"/>
      <c r="M7" s="86"/>
      <c r="N7" s="86"/>
      <c r="O7" s="86"/>
      <c r="P7" s="86"/>
      <c r="Q7" s="86"/>
      <c r="R7" s="86"/>
      <c r="S7" s="86"/>
      <c r="T7" s="86"/>
      <c r="U7" s="86"/>
      <c r="V7" s="86"/>
      <c r="W7" s="86"/>
      <c r="X7" s="86"/>
      <c r="Y7" s="86"/>
      <c r="Z7" s="86"/>
      <c r="AA7" s="86"/>
    </row>
    <row r="8" spans="1:27" x14ac:dyDescent="0.25">
      <c r="A8" s="86"/>
      <c r="B8" s="126"/>
      <c r="C8" s="124"/>
      <c r="D8" s="124"/>
      <c r="E8" s="124"/>
      <c r="F8" s="124"/>
      <c r="G8" s="124"/>
      <c r="H8" s="124"/>
      <c r="I8" s="124"/>
      <c r="J8" s="124"/>
      <c r="K8" s="124"/>
      <c r="L8" s="125"/>
      <c r="M8" s="86"/>
      <c r="N8" s="86"/>
      <c r="O8" s="86"/>
      <c r="P8" s="86"/>
      <c r="Q8" s="86"/>
      <c r="R8" s="86"/>
      <c r="S8" s="86"/>
      <c r="T8" s="86"/>
      <c r="U8" s="86"/>
      <c r="V8" s="86"/>
      <c r="W8" s="86"/>
      <c r="X8" s="86"/>
      <c r="Y8" s="86"/>
      <c r="Z8" s="86"/>
      <c r="AA8" s="86"/>
    </row>
    <row r="9" spans="1:27" x14ac:dyDescent="0.25">
      <c r="A9" s="86"/>
      <c r="B9" s="126"/>
      <c r="C9" s="124"/>
      <c r="D9" s="124"/>
      <c r="E9" s="124"/>
      <c r="F9" s="124"/>
      <c r="G9" s="124"/>
      <c r="H9" s="124"/>
      <c r="I9" s="124"/>
      <c r="J9" s="124"/>
      <c r="K9" s="124"/>
      <c r="L9" s="125"/>
      <c r="M9" s="86"/>
      <c r="N9" s="86"/>
      <c r="O9" s="86"/>
      <c r="P9" s="86"/>
      <c r="Q9" s="86"/>
      <c r="R9" s="86"/>
      <c r="S9" s="86"/>
      <c r="T9" s="86"/>
      <c r="U9" s="86"/>
      <c r="V9" s="86"/>
      <c r="W9" s="86"/>
      <c r="X9" s="86"/>
      <c r="Y9" s="86"/>
      <c r="Z9" s="86"/>
      <c r="AA9" s="86"/>
    </row>
    <row r="10" spans="1:27" x14ac:dyDescent="0.25">
      <c r="A10" s="86"/>
      <c r="B10" s="126"/>
      <c r="C10" s="124"/>
      <c r="D10" s="124"/>
      <c r="E10" s="124"/>
      <c r="F10" s="124"/>
      <c r="G10" s="124"/>
      <c r="H10" s="124"/>
      <c r="I10" s="124"/>
      <c r="J10" s="124"/>
      <c r="K10" s="124"/>
      <c r="L10" s="125"/>
      <c r="M10" s="86"/>
      <c r="N10" s="86"/>
      <c r="O10" s="86"/>
      <c r="P10" s="86"/>
      <c r="Q10" s="86"/>
      <c r="R10" s="86"/>
      <c r="S10" s="86"/>
      <c r="T10" s="86"/>
      <c r="U10" s="86"/>
      <c r="V10" s="86"/>
      <c r="W10" s="86"/>
      <c r="X10" s="86"/>
      <c r="Y10" s="86"/>
      <c r="Z10" s="86"/>
      <c r="AA10" s="86"/>
    </row>
    <row r="11" spans="1:27" x14ac:dyDescent="0.25">
      <c r="A11" s="86"/>
      <c r="B11" s="126"/>
      <c r="C11" s="124"/>
      <c r="D11" s="124"/>
      <c r="E11" s="124"/>
      <c r="F11" s="124"/>
      <c r="G11" s="124"/>
      <c r="H11" s="124"/>
      <c r="I11" s="124"/>
      <c r="J11" s="124"/>
      <c r="K11" s="124"/>
      <c r="L11" s="125"/>
      <c r="M11" s="86"/>
      <c r="N11" s="86"/>
      <c r="O11" s="86"/>
      <c r="P11" s="86"/>
      <c r="Q11" s="86"/>
      <c r="R11" s="86"/>
      <c r="S11" s="86"/>
      <c r="T11" s="86"/>
      <c r="U11" s="86"/>
      <c r="V11" s="86"/>
      <c r="W11" s="86"/>
      <c r="X11" s="86"/>
      <c r="Y11" s="86"/>
      <c r="Z11" s="86"/>
      <c r="AA11" s="86"/>
    </row>
    <row r="12" spans="1:27" x14ac:dyDescent="0.25">
      <c r="A12" s="86"/>
      <c r="B12" s="126"/>
      <c r="C12" s="124"/>
      <c r="D12" s="124"/>
      <c r="E12" s="124"/>
      <c r="F12" s="124"/>
      <c r="G12" s="124"/>
      <c r="H12" s="124"/>
      <c r="I12" s="124"/>
      <c r="J12" s="124"/>
      <c r="K12" s="124"/>
      <c r="L12" s="125"/>
      <c r="M12" s="86"/>
      <c r="N12" s="86"/>
      <c r="O12" s="86"/>
      <c r="P12" s="86"/>
      <c r="Q12" s="86"/>
      <c r="R12" s="86"/>
      <c r="S12" s="86"/>
      <c r="T12" s="86"/>
      <c r="U12" s="86"/>
      <c r="V12" s="86"/>
      <c r="W12" s="86"/>
      <c r="X12" s="86"/>
      <c r="Y12" s="86"/>
      <c r="Z12" s="86"/>
      <c r="AA12" s="86"/>
    </row>
    <row r="13" spans="1:27" x14ac:dyDescent="0.25">
      <c r="A13" s="86"/>
      <c r="B13" s="126"/>
      <c r="C13" s="124"/>
      <c r="D13" s="124"/>
      <c r="E13" s="124"/>
      <c r="F13" s="124"/>
      <c r="G13" s="124"/>
      <c r="H13" s="124"/>
      <c r="I13" s="124"/>
      <c r="J13" s="124"/>
      <c r="K13" s="124"/>
      <c r="L13" s="125"/>
      <c r="M13" s="86"/>
      <c r="N13" s="86"/>
      <c r="O13" s="86"/>
      <c r="P13" s="86"/>
      <c r="Q13" s="86"/>
      <c r="R13" s="86"/>
      <c r="S13" s="86"/>
      <c r="T13" s="86"/>
      <c r="U13" s="86"/>
      <c r="V13" s="86"/>
      <c r="W13" s="86"/>
      <c r="X13" s="86"/>
      <c r="Y13" s="86"/>
      <c r="Z13" s="86"/>
      <c r="AA13" s="86"/>
    </row>
    <row r="14" spans="1:27" x14ac:dyDescent="0.25">
      <c r="A14" s="86"/>
      <c r="B14" s="126"/>
      <c r="C14" s="124"/>
      <c r="D14" s="124"/>
      <c r="E14" s="124"/>
      <c r="F14" s="124"/>
      <c r="G14" s="124"/>
      <c r="H14" s="124"/>
      <c r="I14" s="124"/>
      <c r="J14" s="124"/>
      <c r="K14" s="124"/>
      <c r="L14" s="125"/>
      <c r="M14" s="86"/>
      <c r="N14" s="86"/>
      <c r="O14" s="86"/>
      <c r="P14" s="86"/>
      <c r="Q14" s="86"/>
      <c r="R14" s="86"/>
      <c r="S14" s="86"/>
      <c r="T14" s="86"/>
      <c r="U14" s="86"/>
      <c r="V14" s="86"/>
      <c r="W14" s="86"/>
      <c r="X14" s="86"/>
      <c r="Y14" s="86"/>
      <c r="Z14" s="86"/>
      <c r="AA14" s="86"/>
    </row>
    <row r="15" spans="1:27" x14ac:dyDescent="0.25">
      <c r="A15" s="86"/>
      <c r="B15" s="126"/>
      <c r="C15" s="124"/>
      <c r="D15" s="124"/>
      <c r="E15" s="124"/>
      <c r="F15" s="124"/>
      <c r="G15" s="124"/>
      <c r="H15" s="124"/>
      <c r="I15" s="124"/>
      <c r="J15" s="124"/>
      <c r="K15" s="124"/>
      <c r="L15" s="125"/>
      <c r="M15" s="86"/>
      <c r="N15" s="86"/>
      <c r="O15" s="86"/>
      <c r="P15" s="86"/>
      <c r="Q15" s="86"/>
      <c r="R15" s="86"/>
      <c r="S15" s="86"/>
      <c r="T15" s="86"/>
      <c r="U15" s="86"/>
      <c r="V15" s="86"/>
      <c r="W15" s="86"/>
      <c r="X15" s="86"/>
      <c r="Y15" s="86"/>
      <c r="Z15" s="86"/>
      <c r="AA15" s="86"/>
    </row>
    <row r="16" spans="1:27" x14ac:dyDescent="0.25">
      <c r="A16" s="86"/>
      <c r="B16" s="126"/>
      <c r="C16" s="124"/>
      <c r="D16" s="124"/>
      <c r="E16" s="124"/>
      <c r="F16" s="124"/>
      <c r="G16" s="124"/>
      <c r="H16" s="124"/>
      <c r="I16" s="124"/>
      <c r="J16" s="124"/>
      <c r="K16" s="124"/>
      <c r="L16" s="125"/>
      <c r="M16" s="86"/>
      <c r="N16" s="86"/>
      <c r="O16" s="86"/>
      <c r="P16" s="86"/>
      <c r="Q16" s="86"/>
      <c r="R16" s="86"/>
      <c r="S16" s="86"/>
      <c r="T16" s="86"/>
      <c r="U16" s="86"/>
      <c r="V16" s="86"/>
      <c r="W16" s="86"/>
      <c r="X16" s="86"/>
      <c r="Y16" s="86"/>
      <c r="Z16" s="86"/>
      <c r="AA16" s="86"/>
    </row>
    <row r="17" spans="1:27" x14ac:dyDescent="0.25">
      <c r="A17" s="86"/>
      <c r="B17" s="126"/>
      <c r="C17" s="124"/>
      <c r="D17" s="124"/>
      <c r="E17" s="124"/>
      <c r="F17" s="124"/>
      <c r="G17" s="124"/>
      <c r="H17" s="124"/>
      <c r="I17" s="124"/>
      <c r="J17" s="124"/>
      <c r="K17" s="124"/>
      <c r="L17" s="125"/>
      <c r="M17" s="86"/>
      <c r="N17" s="86"/>
      <c r="O17" s="86"/>
      <c r="P17" s="86"/>
      <c r="Q17" s="86"/>
      <c r="R17" s="86"/>
      <c r="S17" s="86"/>
      <c r="T17" s="86"/>
      <c r="U17" s="86"/>
      <c r="V17" s="86"/>
      <c r="W17" s="86"/>
      <c r="X17" s="86"/>
      <c r="Y17" s="86"/>
      <c r="Z17" s="86"/>
      <c r="AA17" s="86"/>
    </row>
    <row r="18" spans="1:27" x14ac:dyDescent="0.25">
      <c r="A18" s="86"/>
      <c r="B18" s="126"/>
      <c r="C18" s="124"/>
      <c r="D18" s="124"/>
      <c r="E18" s="124"/>
      <c r="F18" s="124"/>
      <c r="G18" s="124"/>
      <c r="H18" s="124"/>
      <c r="I18" s="124"/>
      <c r="J18" s="124"/>
      <c r="K18" s="124"/>
      <c r="L18" s="125"/>
      <c r="M18" s="86"/>
      <c r="N18" s="86"/>
      <c r="O18" s="86"/>
      <c r="P18" s="86"/>
      <c r="Q18" s="86"/>
      <c r="R18" s="86"/>
      <c r="S18" s="86"/>
      <c r="T18" s="86"/>
      <c r="U18" s="86"/>
      <c r="V18" s="86"/>
      <c r="W18" s="86"/>
      <c r="X18" s="86"/>
      <c r="Y18" s="86"/>
      <c r="Z18" s="86"/>
      <c r="AA18" s="86"/>
    </row>
    <row r="19" spans="1:27" x14ac:dyDescent="0.25">
      <c r="A19" s="86"/>
      <c r="B19" s="126"/>
      <c r="C19" s="124"/>
      <c r="D19" s="124"/>
      <c r="E19" s="124"/>
      <c r="F19" s="124"/>
      <c r="G19" s="124"/>
      <c r="H19" s="124"/>
      <c r="I19" s="124"/>
      <c r="J19" s="124"/>
      <c r="K19" s="124"/>
      <c r="L19" s="125"/>
      <c r="M19" s="86"/>
      <c r="N19" s="86"/>
      <c r="O19" s="86"/>
      <c r="P19" s="86"/>
      <c r="Q19" s="86"/>
      <c r="R19" s="86"/>
      <c r="S19" s="86"/>
      <c r="T19" s="86"/>
      <c r="U19" s="86"/>
      <c r="V19" s="86"/>
      <c r="W19" s="86"/>
      <c r="X19" s="86"/>
      <c r="Y19" s="86"/>
      <c r="Z19" s="86"/>
      <c r="AA19" s="86"/>
    </row>
    <row r="20" spans="1:27" x14ac:dyDescent="0.25">
      <c r="A20" s="86"/>
      <c r="B20" s="126"/>
      <c r="C20" s="124"/>
      <c r="D20" s="124"/>
      <c r="E20" s="124"/>
      <c r="F20" s="124"/>
      <c r="G20" s="124"/>
      <c r="H20" s="124"/>
      <c r="I20" s="124"/>
      <c r="J20" s="124"/>
      <c r="K20" s="124"/>
      <c r="L20" s="125"/>
      <c r="M20" s="86"/>
      <c r="N20" s="86"/>
      <c r="O20" s="86"/>
      <c r="P20" s="86"/>
      <c r="Q20" s="86"/>
      <c r="R20" s="86"/>
      <c r="S20" s="86"/>
      <c r="T20" s="86"/>
      <c r="U20" s="86"/>
      <c r="V20" s="86"/>
      <c r="W20" s="86"/>
      <c r="X20" s="86"/>
      <c r="Y20" s="86"/>
      <c r="Z20" s="86"/>
      <c r="AA20" s="86"/>
    </row>
    <row r="21" spans="1:27" x14ac:dyDescent="0.25">
      <c r="A21" s="86"/>
      <c r="B21" s="126"/>
      <c r="C21" s="124"/>
      <c r="D21" s="124"/>
      <c r="E21" s="124"/>
      <c r="F21" s="124"/>
      <c r="G21" s="124"/>
      <c r="H21" s="124"/>
      <c r="I21" s="124"/>
      <c r="J21" s="124"/>
      <c r="K21" s="124"/>
      <c r="L21" s="125"/>
      <c r="M21" s="86"/>
      <c r="N21" s="86"/>
      <c r="O21" s="86"/>
      <c r="P21" s="86"/>
      <c r="Q21" s="86"/>
      <c r="R21" s="86"/>
      <c r="S21" s="86"/>
      <c r="T21" s="86"/>
      <c r="U21" s="86"/>
      <c r="V21" s="86"/>
      <c r="W21" s="86"/>
      <c r="X21" s="86"/>
      <c r="Y21" s="86"/>
      <c r="Z21" s="86"/>
      <c r="AA21" s="86"/>
    </row>
    <row r="22" spans="1:27" x14ac:dyDescent="0.25">
      <c r="A22" s="86"/>
      <c r="B22" s="126"/>
      <c r="C22" s="124"/>
      <c r="D22" s="124"/>
      <c r="E22" s="124"/>
      <c r="F22" s="124"/>
      <c r="G22" s="124"/>
      <c r="H22" s="124"/>
      <c r="I22" s="124"/>
      <c r="J22" s="124"/>
      <c r="K22" s="124"/>
      <c r="L22" s="125"/>
      <c r="M22" s="86"/>
      <c r="N22" s="86"/>
      <c r="O22" s="86"/>
      <c r="P22" s="86"/>
      <c r="Q22" s="86"/>
      <c r="R22" s="86"/>
      <c r="S22" s="86"/>
      <c r="T22" s="86"/>
      <c r="U22" s="86"/>
      <c r="V22" s="86"/>
      <c r="W22" s="86"/>
      <c r="X22" s="86"/>
      <c r="Y22" s="86"/>
      <c r="Z22" s="86"/>
      <c r="AA22" s="86"/>
    </row>
    <row r="23" spans="1:27" x14ac:dyDescent="0.25">
      <c r="A23" s="86"/>
      <c r="B23" s="126"/>
      <c r="C23" s="124"/>
      <c r="D23" s="124"/>
      <c r="E23" s="124"/>
      <c r="F23" s="124"/>
      <c r="G23" s="124"/>
      <c r="H23" s="124"/>
      <c r="I23" s="124"/>
      <c r="J23" s="124"/>
      <c r="K23" s="124"/>
      <c r="L23" s="125"/>
      <c r="M23" s="86"/>
      <c r="N23" s="86"/>
      <c r="O23" s="86"/>
      <c r="P23" s="86"/>
      <c r="Q23" s="86"/>
      <c r="R23" s="86"/>
      <c r="S23" s="86"/>
      <c r="T23" s="86"/>
      <c r="U23" s="86"/>
      <c r="V23" s="86"/>
      <c r="W23" s="86"/>
      <c r="X23" s="86"/>
      <c r="Y23" s="86"/>
      <c r="Z23" s="86"/>
      <c r="AA23" s="86"/>
    </row>
    <row r="24" spans="1:27" x14ac:dyDescent="0.25">
      <c r="A24" s="86"/>
      <c r="B24" s="126"/>
      <c r="C24" s="124"/>
      <c r="D24" s="124"/>
      <c r="E24" s="124"/>
      <c r="F24" s="124"/>
      <c r="G24" s="124"/>
      <c r="H24" s="124"/>
      <c r="I24" s="124"/>
      <c r="J24" s="124"/>
      <c r="K24" s="124"/>
      <c r="L24" s="125"/>
      <c r="M24" s="86"/>
      <c r="N24" s="86"/>
      <c r="O24" s="86"/>
      <c r="P24" s="86"/>
      <c r="Q24" s="86"/>
      <c r="R24" s="86"/>
      <c r="S24" s="86"/>
      <c r="T24" s="86"/>
      <c r="U24" s="86"/>
      <c r="V24" s="86"/>
      <c r="W24" s="86"/>
      <c r="X24" s="86"/>
      <c r="Y24" s="86"/>
      <c r="Z24" s="86"/>
      <c r="AA24" s="86"/>
    </row>
    <row r="25" spans="1:27" x14ac:dyDescent="0.25">
      <c r="A25" s="86"/>
      <c r="B25" s="126"/>
      <c r="C25" s="124"/>
      <c r="D25" s="124"/>
      <c r="E25" s="124"/>
      <c r="F25" s="124"/>
      <c r="G25" s="124"/>
      <c r="H25" s="124"/>
      <c r="I25" s="124"/>
      <c r="J25" s="124"/>
      <c r="K25" s="124"/>
      <c r="L25" s="125"/>
      <c r="M25" s="86"/>
      <c r="N25" s="86"/>
      <c r="O25" s="86"/>
      <c r="P25" s="86"/>
      <c r="Q25" s="86"/>
      <c r="R25" s="86"/>
      <c r="S25" s="86"/>
      <c r="T25" s="86"/>
      <c r="U25" s="86"/>
      <c r="V25" s="86"/>
      <c r="W25" s="86"/>
      <c r="X25" s="86"/>
      <c r="Y25" s="86"/>
      <c r="Z25" s="86"/>
      <c r="AA25" s="86"/>
    </row>
    <row r="26" spans="1:27" x14ac:dyDescent="0.25">
      <c r="A26" s="86"/>
      <c r="B26" s="126"/>
      <c r="C26" s="124"/>
      <c r="D26" s="124"/>
      <c r="E26" s="124"/>
      <c r="F26" s="124"/>
      <c r="G26" s="124"/>
      <c r="H26" s="124"/>
      <c r="I26" s="124"/>
      <c r="J26" s="124"/>
      <c r="K26" s="124"/>
      <c r="L26" s="125"/>
      <c r="M26" s="86"/>
      <c r="N26" s="86"/>
      <c r="O26" s="86"/>
      <c r="P26" s="86"/>
      <c r="Q26" s="86"/>
      <c r="R26" s="86"/>
      <c r="S26" s="86"/>
      <c r="T26" s="86"/>
      <c r="U26" s="86"/>
      <c r="V26" s="86"/>
      <c r="W26" s="86"/>
      <c r="X26" s="86"/>
      <c r="Y26" s="86"/>
      <c r="Z26" s="86"/>
      <c r="AA26" s="86"/>
    </row>
    <row r="27" spans="1:27" x14ac:dyDescent="0.25">
      <c r="A27" s="86"/>
      <c r="B27" s="126"/>
      <c r="C27" s="124"/>
      <c r="D27" s="124"/>
      <c r="E27" s="124"/>
      <c r="F27" s="124"/>
      <c r="G27" s="124"/>
      <c r="H27" s="124"/>
      <c r="I27" s="124"/>
      <c r="J27" s="124"/>
      <c r="K27" s="124"/>
      <c r="L27" s="125"/>
      <c r="M27" s="86"/>
      <c r="N27" s="86"/>
      <c r="O27" s="86"/>
      <c r="P27" s="86"/>
      <c r="Q27" s="86"/>
      <c r="R27" s="86"/>
      <c r="S27" s="86"/>
      <c r="T27" s="86"/>
      <c r="U27" s="86"/>
      <c r="V27" s="86"/>
      <c r="W27" s="86"/>
      <c r="X27" s="86"/>
      <c r="Y27" s="86"/>
      <c r="Z27" s="86"/>
      <c r="AA27" s="86"/>
    </row>
    <row r="28" spans="1:27" x14ac:dyDescent="0.25">
      <c r="A28" s="86"/>
      <c r="B28" s="126"/>
      <c r="C28" s="124"/>
      <c r="D28" s="124"/>
      <c r="E28" s="124"/>
      <c r="F28" s="124"/>
      <c r="G28" s="124"/>
      <c r="H28" s="124"/>
      <c r="I28" s="124"/>
      <c r="J28" s="124"/>
      <c r="K28" s="124"/>
      <c r="L28" s="125"/>
      <c r="M28" s="86"/>
      <c r="N28" s="86"/>
      <c r="O28" s="86"/>
      <c r="P28" s="86"/>
      <c r="Q28" s="86"/>
      <c r="R28" s="86"/>
      <c r="S28" s="86"/>
      <c r="T28" s="86"/>
      <c r="U28" s="86"/>
      <c r="V28" s="86"/>
      <c r="W28" s="86"/>
      <c r="X28" s="86"/>
      <c r="Y28" s="86"/>
      <c r="Z28" s="86"/>
      <c r="AA28" s="86"/>
    </row>
    <row r="29" spans="1:27" x14ac:dyDescent="0.25">
      <c r="A29" s="86"/>
      <c r="B29" s="126"/>
      <c r="C29" s="124"/>
      <c r="D29" s="124"/>
      <c r="E29" s="124"/>
      <c r="F29" s="124"/>
      <c r="G29" s="124"/>
      <c r="H29" s="124"/>
      <c r="I29" s="124"/>
      <c r="J29" s="124"/>
      <c r="K29" s="124"/>
      <c r="L29" s="125"/>
      <c r="M29" s="86"/>
      <c r="N29" s="86"/>
      <c r="O29" s="86"/>
      <c r="P29" s="86"/>
      <c r="Q29" s="86"/>
      <c r="R29" s="86"/>
      <c r="S29" s="86"/>
      <c r="T29" s="86"/>
      <c r="U29" s="86"/>
      <c r="V29" s="86"/>
      <c r="W29" s="86"/>
      <c r="X29" s="86"/>
      <c r="Y29" s="86"/>
      <c r="Z29" s="86"/>
      <c r="AA29" s="86"/>
    </row>
    <row r="30" spans="1:27" x14ac:dyDescent="0.25">
      <c r="A30" s="86"/>
      <c r="B30" s="126"/>
      <c r="C30" s="124"/>
      <c r="D30" s="124"/>
      <c r="E30" s="124"/>
      <c r="F30" s="124"/>
      <c r="G30" s="124"/>
      <c r="H30" s="124"/>
      <c r="I30" s="124"/>
      <c r="J30" s="124"/>
      <c r="K30" s="124"/>
      <c r="L30" s="125"/>
      <c r="M30" s="86"/>
      <c r="N30" s="86"/>
      <c r="O30" s="86"/>
      <c r="P30" s="86"/>
      <c r="Q30" s="86"/>
      <c r="R30" s="86"/>
      <c r="S30" s="86"/>
      <c r="T30" s="86"/>
      <c r="U30" s="86"/>
      <c r="V30" s="86"/>
      <c r="W30" s="86"/>
      <c r="X30" s="86"/>
      <c r="Y30" s="86"/>
      <c r="Z30" s="86"/>
      <c r="AA30" s="86"/>
    </row>
    <row r="31" spans="1:27" x14ac:dyDescent="0.25">
      <c r="A31" s="86"/>
      <c r="B31" s="126"/>
      <c r="C31" s="124"/>
      <c r="D31" s="124"/>
      <c r="E31" s="124"/>
      <c r="F31" s="124"/>
      <c r="G31" s="124"/>
      <c r="H31" s="124"/>
      <c r="I31" s="124"/>
      <c r="J31" s="124"/>
      <c r="K31" s="124"/>
      <c r="L31" s="125"/>
      <c r="M31" s="86"/>
      <c r="N31" s="86"/>
      <c r="O31" s="86"/>
      <c r="P31" s="86"/>
      <c r="Q31" s="86"/>
      <c r="R31" s="86"/>
      <c r="S31" s="86"/>
      <c r="T31" s="86"/>
      <c r="U31" s="86"/>
      <c r="V31" s="86"/>
      <c r="W31" s="86"/>
      <c r="X31" s="86"/>
      <c r="Y31" s="86"/>
      <c r="Z31" s="86"/>
      <c r="AA31" s="86"/>
    </row>
    <row r="32" spans="1:27" x14ac:dyDescent="0.25">
      <c r="A32" s="86"/>
      <c r="B32" s="126"/>
      <c r="C32" s="124"/>
      <c r="D32" s="124"/>
      <c r="E32" s="124"/>
      <c r="F32" s="124"/>
      <c r="G32" s="124"/>
      <c r="H32" s="124"/>
      <c r="I32" s="124"/>
      <c r="J32" s="124"/>
      <c r="K32" s="124"/>
      <c r="L32" s="125"/>
      <c r="M32" s="86"/>
      <c r="N32" s="86"/>
      <c r="O32" s="86"/>
      <c r="P32" s="86"/>
      <c r="Q32" s="86"/>
      <c r="R32" s="86"/>
      <c r="S32" s="86"/>
      <c r="T32" s="86"/>
      <c r="U32" s="86"/>
      <c r="V32" s="86"/>
      <c r="W32" s="86"/>
      <c r="X32" s="86"/>
      <c r="Y32" s="86"/>
      <c r="Z32" s="86"/>
      <c r="AA32" s="86"/>
    </row>
    <row r="33" spans="1:27" x14ac:dyDescent="0.25">
      <c r="A33" s="86"/>
      <c r="B33" s="126"/>
      <c r="C33" s="124"/>
      <c r="D33" s="124"/>
      <c r="E33" s="124"/>
      <c r="F33" s="124"/>
      <c r="G33" s="124"/>
      <c r="H33" s="124"/>
      <c r="I33" s="124"/>
      <c r="J33" s="124"/>
      <c r="K33" s="124"/>
      <c r="L33" s="125"/>
      <c r="M33" s="86"/>
      <c r="N33" s="86"/>
      <c r="O33" s="86"/>
      <c r="P33" s="86"/>
      <c r="Q33" s="86"/>
      <c r="R33" s="86"/>
      <c r="S33" s="86"/>
      <c r="T33" s="86"/>
      <c r="U33" s="86"/>
      <c r="V33" s="86"/>
      <c r="W33" s="86"/>
      <c r="X33" s="86"/>
      <c r="Y33" s="86"/>
      <c r="Z33" s="86"/>
      <c r="AA33" s="86"/>
    </row>
    <row r="34" spans="1:27" x14ac:dyDescent="0.25">
      <c r="A34" s="86"/>
      <c r="B34" s="126"/>
      <c r="C34" s="124"/>
      <c r="D34" s="124"/>
      <c r="E34" s="124"/>
      <c r="F34" s="124"/>
      <c r="G34" s="124"/>
      <c r="H34" s="124"/>
      <c r="I34" s="124"/>
      <c r="J34" s="124"/>
      <c r="K34" s="124"/>
      <c r="L34" s="125"/>
      <c r="M34" s="86"/>
      <c r="N34" s="86"/>
      <c r="O34" s="86"/>
      <c r="P34" s="86"/>
      <c r="Q34" s="86"/>
      <c r="R34" s="86"/>
      <c r="S34" s="86"/>
      <c r="T34" s="86"/>
      <c r="U34" s="86"/>
      <c r="V34" s="86"/>
      <c r="W34" s="86"/>
      <c r="X34" s="86"/>
      <c r="Y34" s="86"/>
      <c r="Z34" s="86"/>
      <c r="AA34" s="86"/>
    </row>
    <row r="35" spans="1:27" x14ac:dyDescent="0.25">
      <c r="A35" s="86"/>
      <c r="B35" s="126"/>
      <c r="C35" s="124"/>
      <c r="D35" s="124"/>
      <c r="E35" s="124"/>
      <c r="F35" s="124"/>
      <c r="G35" s="124"/>
      <c r="H35" s="124"/>
      <c r="I35" s="124"/>
      <c r="J35" s="124"/>
      <c r="K35" s="124"/>
      <c r="L35" s="125"/>
      <c r="M35" s="86"/>
      <c r="N35" s="86"/>
      <c r="O35" s="86"/>
      <c r="P35" s="86"/>
      <c r="Q35" s="86"/>
      <c r="R35" s="86"/>
      <c r="S35" s="86"/>
      <c r="T35" s="86"/>
      <c r="U35" s="86"/>
      <c r="V35" s="86"/>
      <c r="W35" s="86"/>
      <c r="X35" s="86"/>
      <c r="Y35" s="86"/>
      <c r="Z35" s="86"/>
      <c r="AA35" s="86"/>
    </row>
    <row r="36" spans="1:27" ht="303.75" customHeight="1" x14ac:dyDescent="0.25">
      <c r="A36" s="86"/>
      <c r="B36" s="127"/>
      <c r="C36" s="128"/>
      <c r="D36" s="128"/>
      <c r="E36" s="128"/>
      <c r="F36" s="128"/>
      <c r="G36" s="128"/>
      <c r="H36" s="128"/>
      <c r="I36" s="128"/>
      <c r="J36" s="128"/>
      <c r="K36" s="128"/>
      <c r="L36" s="129"/>
      <c r="M36" s="86"/>
      <c r="N36" s="86"/>
      <c r="O36" s="86"/>
      <c r="P36" s="86"/>
      <c r="Q36" s="86"/>
      <c r="R36" s="86"/>
      <c r="S36" s="86"/>
      <c r="T36" s="86"/>
      <c r="U36" s="86"/>
      <c r="V36" s="86"/>
      <c r="W36" s="86"/>
      <c r="X36" s="86"/>
      <c r="Y36" s="86"/>
      <c r="Z36" s="86"/>
      <c r="AA36" s="86"/>
    </row>
    <row r="37" spans="1:27" x14ac:dyDescent="0.25">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row>
    <row r="38" spans="1:27" x14ac:dyDescent="0.25">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row>
    <row r="39" spans="1:27" x14ac:dyDescent="0.25">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row>
    <row r="40" spans="1:27" x14ac:dyDescent="0.25">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row>
    <row r="41" spans="1:27" x14ac:dyDescent="0.25">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row>
    <row r="42" spans="1:27" x14ac:dyDescent="0.25">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row>
    <row r="43" spans="1:27" x14ac:dyDescent="0.25">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row>
    <row r="44" spans="1:27" x14ac:dyDescent="0.25">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row>
    <row r="45" spans="1:27" x14ac:dyDescent="0.2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row>
    <row r="46" spans="1:27" x14ac:dyDescent="0.25">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row>
    <row r="47" spans="1:27" x14ac:dyDescent="0.25">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row>
    <row r="48" spans="1:27" x14ac:dyDescent="0.2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row>
    <row r="49" spans="1:27" x14ac:dyDescent="0.25">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row>
    <row r="50" spans="1:27" x14ac:dyDescent="0.25">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row>
    <row r="51" spans="1:27" x14ac:dyDescent="0.25">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row>
    <row r="52" spans="1:27" x14ac:dyDescent="0.25">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row>
    <row r="53" spans="1:27" x14ac:dyDescent="0.25">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row>
    <row r="54" spans="1:27" x14ac:dyDescent="0.25">
      <c r="A54" s="86"/>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row>
    <row r="55" spans="1:27" x14ac:dyDescent="0.25">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row>
    <row r="56" spans="1:27" x14ac:dyDescent="0.25">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row>
    <row r="57" spans="1:27" x14ac:dyDescent="0.25">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row>
    <row r="58" spans="1:27" x14ac:dyDescent="0.25">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row>
    <row r="59" spans="1:27" x14ac:dyDescent="0.25">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row>
    <row r="60" spans="1:27" x14ac:dyDescent="0.25">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row>
    <row r="61" spans="1:27" x14ac:dyDescent="0.25">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row>
    <row r="62" spans="1:27" x14ac:dyDescent="0.25">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row>
    <row r="63" spans="1:27" x14ac:dyDescent="0.25">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row>
    <row r="64" spans="1:27" x14ac:dyDescent="0.25">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row>
    <row r="65" spans="1:27" x14ac:dyDescent="0.25">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row>
    <row r="66" spans="1:27" x14ac:dyDescent="0.25">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row>
    <row r="67" spans="1:27" x14ac:dyDescent="0.25">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row>
    <row r="68" spans="1:27" x14ac:dyDescent="0.25">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row>
    <row r="69" spans="1:27" x14ac:dyDescent="0.25">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row>
    <row r="70" spans="1:27" x14ac:dyDescent="0.25">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row>
    <row r="71" spans="1:27" x14ac:dyDescent="0.25">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row>
    <row r="72" spans="1:27" x14ac:dyDescent="0.25">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row>
    <row r="73" spans="1:27" x14ac:dyDescent="0.25">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c r="AA73" s="86"/>
    </row>
    <row r="74" spans="1:27" x14ac:dyDescent="0.25">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c r="AA74" s="86"/>
    </row>
    <row r="75" spans="1:27" x14ac:dyDescent="0.25">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row>
    <row r="76" spans="1:27" x14ac:dyDescent="0.25">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c r="AA76" s="86"/>
    </row>
    <row r="77" spans="1:27" x14ac:dyDescent="0.25">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row>
    <row r="78" spans="1:27" x14ac:dyDescent="0.25">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row>
    <row r="79" spans="1:27" x14ac:dyDescent="0.25">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row>
    <row r="80" spans="1:27" x14ac:dyDescent="0.25">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row>
    <row r="81" spans="1:27" x14ac:dyDescent="0.25">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row>
    <row r="82" spans="1:27" x14ac:dyDescent="0.25">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row>
    <row r="83" spans="1:27" x14ac:dyDescent="0.25">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row>
    <row r="84" spans="1:27" x14ac:dyDescent="0.25">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row>
    <row r="85" spans="1:27" x14ac:dyDescent="0.25">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row>
    <row r="86" spans="1:27" x14ac:dyDescent="0.25">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row>
    <row r="87" spans="1:27" x14ac:dyDescent="0.25">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row>
    <row r="88" spans="1:27" x14ac:dyDescent="0.25">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c r="AA88" s="86"/>
    </row>
    <row r="89" spans="1:27" x14ac:dyDescent="0.25">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c r="AA89" s="86"/>
    </row>
    <row r="90" spans="1:27" x14ac:dyDescent="0.25">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c r="AA90" s="86"/>
    </row>
    <row r="91" spans="1:27" x14ac:dyDescent="0.25">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c r="AA91" s="86"/>
    </row>
    <row r="92" spans="1:27" x14ac:dyDescent="0.25">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c r="AA92" s="86"/>
    </row>
    <row r="93" spans="1:27" x14ac:dyDescent="0.25">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row>
    <row r="94" spans="1:27" x14ac:dyDescent="0.25">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row>
    <row r="95" spans="1:27" x14ac:dyDescent="0.25">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c r="AA95" s="86"/>
    </row>
    <row r="96" spans="1:27" x14ac:dyDescent="0.25">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row>
    <row r="97" spans="1:27" x14ac:dyDescent="0.25">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row>
    <row r="98" spans="1:27" x14ac:dyDescent="0.25">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row>
    <row r="99" spans="1:27" x14ac:dyDescent="0.25">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row>
    <row r="100" spans="1:27" x14ac:dyDescent="0.25">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row>
    <row r="101" spans="1:27" x14ac:dyDescent="0.25">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row>
    <row r="102" spans="1:27" x14ac:dyDescent="0.25">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row>
    <row r="103" spans="1:27" x14ac:dyDescent="0.25">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row>
    <row r="104" spans="1:27" x14ac:dyDescent="0.25">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row>
    <row r="105" spans="1:27" x14ac:dyDescent="0.25">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row>
    <row r="106" spans="1:27" x14ac:dyDescent="0.25">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row>
    <row r="107" spans="1:27" x14ac:dyDescent="0.25">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row>
    <row r="108" spans="1:27" x14ac:dyDescent="0.25">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row>
    <row r="109" spans="1:27" x14ac:dyDescent="0.25">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row>
    <row r="110" spans="1:27" x14ac:dyDescent="0.25">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c r="AA110" s="86"/>
    </row>
    <row r="111" spans="1:27" x14ac:dyDescent="0.25">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row>
    <row r="112" spans="1:27" x14ac:dyDescent="0.25">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c r="AA112" s="86"/>
    </row>
    <row r="113" spans="1:27" x14ac:dyDescent="0.25">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row>
    <row r="114" spans="1:27" x14ac:dyDescent="0.25">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row>
    <row r="115" spans="1:27" x14ac:dyDescent="0.25">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6"/>
    </row>
    <row r="116" spans="1:27" x14ac:dyDescent="0.25">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6"/>
    </row>
    <row r="117" spans="1:27" x14ac:dyDescent="0.25">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row>
    <row r="118" spans="1:27" x14ac:dyDescent="0.25">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c r="AA118" s="86"/>
    </row>
    <row r="119" spans="1:27" x14ac:dyDescent="0.25">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c r="AA119" s="86"/>
    </row>
    <row r="120" spans="1:27" x14ac:dyDescent="0.25">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c r="AA120" s="86"/>
    </row>
    <row r="121" spans="1:27" x14ac:dyDescent="0.25">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row>
    <row r="122" spans="1:27" x14ac:dyDescent="0.25">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row>
    <row r="123" spans="1:27" x14ac:dyDescent="0.25">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c r="AA123" s="86"/>
    </row>
    <row r="124" spans="1:27" x14ac:dyDescent="0.25">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c r="AA124" s="86"/>
    </row>
    <row r="125" spans="1:27" x14ac:dyDescent="0.25">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row>
    <row r="126" spans="1:27" x14ac:dyDescent="0.25">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c r="AA126" s="86"/>
    </row>
    <row r="127" spans="1:27" x14ac:dyDescent="0.25">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row>
    <row r="128" spans="1:27" x14ac:dyDescent="0.25">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c r="AA128" s="86"/>
    </row>
    <row r="129" spans="1:27" x14ac:dyDescent="0.25">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row>
    <row r="130" spans="1:27" x14ac:dyDescent="0.25">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row>
    <row r="131" spans="1:27" x14ac:dyDescent="0.25">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c r="AA131" s="86"/>
    </row>
    <row r="132" spans="1:27" x14ac:dyDescent="0.25">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c r="AA132" s="86"/>
    </row>
    <row r="133" spans="1:27" x14ac:dyDescent="0.25">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row>
    <row r="134" spans="1:27" x14ac:dyDescent="0.25">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c r="AA134" s="86"/>
    </row>
    <row r="135" spans="1:27" x14ac:dyDescent="0.25">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row>
    <row r="136" spans="1:27" x14ac:dyDescent="0.25">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row>
    <row r="137" spans="1:27" x14ac:dyDescent="0.25">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row>
    <row r="138" spans="1:27" x14ac:dyDescent="0.25">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row>
    <row r="139" spans="1:27" x14ac:dyDescent="0.25">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row>
    <row r="140" spans="1:27" x14ac:dyDescent="0.25">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c r="AA140" s="86"/>
    </row>
    <row r="141" spans="1:27" x14ac:dyDescent="0.25">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row>
    <row r="142" spans="1:27" x14ac:dyDescent="0.25">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row>
    <row r="143" spans="1:27" x14ac:dyDescent="0.25">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row>
    <row r="144" spans="1:27" x14ac:dyDescent="0.25">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c r="AA144" s="86"/>
    </row>
    <row r="145" spans="1:27" x14ac:dyDescent="0.25">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row>
    <row r="146" spans="1:27" x14ac:dyDescent="0.25">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row>
    <row r="147" spans="1:27" x14ac:dyDescent="0.25">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c r="AA147" s="86"/>
    </row>
    <row r="148" spans="1:27" x14ac:dyDescent="0.25">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c r="AA148" s="86"/>
    </row>
    <row r="149" spans="1:27" x14ac:dyDescent="0.25">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row>
    <row r="150" spans="1:27" x14ac:dyDescent="0.25">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row>
  </sheetData>
  <sheetProtection sheet="1" objects="1" scenarios="1"/>
  <mergeCells count="2">
    <mergeCell ref="B4:L36"/>
    <mergeCell ref="B2:L3"/>
  </mergeCells>
  <pageMargins left="0.7" right="0.7" top="0.78740157499999996" bottom="0.78740157499999996"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ECF14-2151-4D31-B1D3-C6F9FE331440}">
  <sheetPr>
    <tabColor theme="8" tint="0.39997558519241921"/>
  </sheetPr>
  <dimension ref="B1:K46"/>
  <sheetViews>
    <sheetView zoomScale="150" zoomScaleNormal="150" workbookViewId="0">
      <selection activeCell="F18" sqref="F18"/>
    </sheetView>
  </sheetViews>
  <sheetFormatPr baseColWidth="10" defaultColWidth="10.7109375" defaultRowHeight="15" x14ac:dyDescent="0.25"/>
  <cols>
    <col min="1" max="1" width="3.5703125" customWidth="1"/>
    <col min="4" max="4" width="0.42578125" customWidth="1"/>
    <col min="8" max="8" width="15.28515625" customWidth="1"/>
    <col min="11" max="11" width="15.7109375" style="101" customWidth="1"/>
  </cols>
  <sheetData>
    <row r="1" spans="2:11" ht="15.75" thickBot="1" x14ac:dyDescent="0.3"/>
    <row r="2" spans="2:11" x14ac:dyDescent="0.25">
      <c r="B2" s="103" t="s">
        <v>1</v>
      </c>
      <c r="C2" s="104"/>
      <c r="D2" s="105"/>
      <c r="E2" s="104" t="s">
        <v>2</v>
      </c>
      <c r="F2" s="106"/>
      <c r="H2" s="122" t="s">
        <v>55</v>
      </c>
      <c r="K2" s="102" t="s">
        <v>56</v>
      </c>
    </row>
    <row r="3" spans="2:11" ht="15.75" thickBot="1" x14ac:dyDescent="0.3">
      <c r="B3" s="107" t="s">
        <v>50</v>
      </c>
      <c r="C3" s="108" t="s">
        <v>51</v>
      </c>
      <c r="D3" s="109"/>
      <c r="E3" s="108" t="s">
        <v>51</v>
      </c>
      <c r="F3" s="110" t="s">
        <v>50</v>
      </c>
      <c r="H3" s="121" t="s">
        <v>501</v>
      </c>
      <c r="K3" s="101" t="s">
        <v>331</v>
      </c>
    </row>
    <row r="4" spans="2:11" ht="15.75" thickBot="1" x14ac:dyDescent="0.3">
      <c r="B4" s="111">
        <v>0</v>
      </c>
      <c r="C4" s="112">
        <f>VLOOKUP(CONCATENATE($H$3,B4),'value list'!$B$2:$D$614,2,FALSE)</f>
        <v>0</v>
      </c>
      <c r="D4" s="113"/>
      <c r="E4" s="112">
        <f>VLOOKUP(CONCATENATE($H$3,B4),'value list'!$B$2:$D$614,3,FALSE)</f>
        <v>0</v>
      </c>
      <c r="F4" s="114">
        <v>0</v>
      </c>
      <c r="K4" s="101" t="s">
        <v>525</v>
      </c>
    </row>
    <row r="5" spans="2:11" ht="15.75" thickBot="1" x14ac:dyDescent="0.3">
      <c r="B5" s="115">
        <v>1</v>
      </c>
      <c r="C5" s="112">
        <f>VLOOKUP(CONCATENATE($H$3,B5),'value list'!$B$2:$D$614,2,FALSE)</f>
        <v>543.38</v>
      </c>
      <c r="D5" s="116"/>
      <c r="E5" s="112">
        <f>VLOOKUP(CONCATENATE($H$3,B5),'value list'!$B$2:$D$614,3,FALSE)</f>
        <v>2861.37</v>
      </c>
      <c r="F5" s="117">
        <v>1</v>
      </c>
      <c r="K5" s="101" t="s">
        <v>187</v>
      </c>
    </row>
    <row r="6" spans="2:11" ht="15.75" thickBot="1" x14ac:dyDescent="0.3">
      <c r="B6" s="115">
        <v>2</v>
      </c>
      <c r="C6" s="112">
        <f>VLOOKUP(CONCATENATE($H$3,B6),'value list'!$B$2:$D$614,2,FALSE)</f>
        <v>2203.4899999999998</v>
      </c>
      <c r="D6" s="116"/>
      <c r="E6" s="112">
        <f>VLOOKUP(CONCATENATE($H$3,B6),'value list'!$B$2:$D$614,3,FALSE)</f>
        <v>4697.37</v>
      </c>
      <c r="F6" s="117">
        <v>2</v>
      </c>
      <c r="K6" s="101" t="s">
        <v>223</v>
      </c>
    </row>
    <row r="7" spans="2:11" ht="15.75" thickBot="1" x14ac:dyDescent="0.3">
      <c r="B7" s="115">
        <v>3</v>
      </c>
      <c r="C7" s="112">
        <f>VLOOKUP(CONCATENATE($H$3,B7),'value list'!$B$2:$D$614,2,FALSE)</f>
        <v>358.99</v>
      </c>
      <c r="D7" s="116"/>
      <c r="E7" s="112">
        <f>VLOOKUP(CONCATENATE($H$3,B7),'value list'!$B$2:$D$614,3,FALSE)</f>
        <v>2871.64</v>
      </c>
      <c r="F7" s="117">
        <v>3</v>
      </c>
      <c r="K7" s="101" t="s">
        <v>199</v>
      </c>
    </row>
    <row r="8" spans="2:11" ht="15.75" thickBot="1" x14ac:dyDescent="0.3">
      <c r="B8" s="115">
        <v>4</v>
      </c>
      <c r="C8" s="112">
        <f>VLOOKUP(CONCATENATE($H$3,B8),'value list'!$B$2:$D$614,2,FALSE)</f>
        <v>466.14</v>
      </c>
      <c r="D8" s="116"/>
      <c r="E8" s="112">
        <f>VLOOKUP(CONCATENATE($H$3,B8),'value list'!$B$2:$D$614,3,FALSE)</f>
        <v>970.53</v>
      </c>
      <c r="F8" s="117">
        <v>4</v>
      </c>
      <c r="K8" s="101" t="s">
        <v>151</v>
      </c>
    </row>
    <row r="9" spans="2:11" ht="15.75" thickBot="1" x14ac:dyDescent="0.3">
      <c r="B9" s="115">
        <v>5</v>
      </c>
      <c r="C9" s="112">
        <f>VLOOKUP(CONCATENATE($H$3,B9),'value list'!$B$2:$D$614,2,FALSE)</f>
        <v>274.89</v>
      </c>
      <c r="D9" s="116"/>
      <c r="E9" s="112">
        <f>VLOOKUP(CONCATENATE($H$3,B9),'value list'!$B$2:$D$614,3,FALSE)</f>
        <v>835.88</v>
      </c>
      <c r="F9" s="117">
        <v>5</v>
      </c>
      <c r="K9" s="101" t="s">
        <v>549</v>
      </c>
    </row>
    <row r="10" spans="2:11" ht="15.75" thickBot="1" x14ac:dyDescent="0.3">
      <c r="B10" s="115">
        <v>6</v>
      </c>
      <c r="C10" s="112">
        <f>VLOOKUP(CONCATENATE($H$3,B10),'value list'!$B$2:$D$614,2,FALSE)</f>
        <v>0</v>
      </c>
      <c r="D10" s="116"/>
      <c r="E10" s="112">
        <f>VLOOKUP(CONCATENATE($H$3,B10),'value list'!$B$2:$D$614,3,FALSE)</f>
        <v>0</v>
      </c>
      <c r="F10" s="117">
        <v>6</v>
      </c>
      <c r="K10" s="101" t="s">
        <v>163</v>
      </c>
    </row>
    <row r="11" spans="2:11" ht="15.75" thickBot="1" x14ac:dyDescent="0.3">
      <c r="B11" s="115">
        <v>7</v>
      </c>
      <c r="C11" s="112">
        <f>VLOOKUP(CONCATENATE($H$3,B11),'value list'!$B$2:$D$614,2,FALSE)</f>
        <v>0</v>
      </c>
      <c r="D11" s="116"/>
      <c r="E11" s="112">
        <f>VLOOKUP(CONCATENATE($H$3,B11),'value list'!$B$2:$D$614,3,FALSE)</f>
        <v>0</v>
      </c>
      <c r="F11" s="117">
        <v>7</v>
      </c>
      <c r="K11" s="101" t="s">
        <v>343</v>
      </c>
    </row>
    <row r="12" spans="2:11" ht="15.75" thickBot="1" x14ac:dyDescent="0.3">
      <c r="B12" s="115">
        <v>8</v>
      </c>
      <c r="C12" s="112">
        <f>VLOOKUP(CONCATENATE($H$3,B12),'value list'!$B$2:$D$614,2,FALSE)</f>
        <v>0</v>
      </c>
      <c r="D12" s="116"/>
      <c r="E12" s="112">
        <f>VLOOKUP(CONCATENATE($H$3,B12),'value list'!$B$2:$D$614,3,FALSE)</f>
        <v>0</v>
      </c>
      <c r="F12" s="117">
        <v>8</v>
      </c>
      <c r="K12" s="101" t="s">
        <v>379</v>
      </c>
    </row>
    <row r="13" spans="2:11" ht="15.75" thickBot="1" x14ac:dyDescent="0.3">
      <c r="B13" s="115">
        <v>9</v>
      </c>
      <c r="C13" s="112">
        <f>VLOOKUP(CONCATENATE($H$3,B13),'value list'!$B$2:$D$614,2,FALSE)</f>
        <v>0</v>
      </c>
      <c r="D13" s="116"/>
      <c r="E13" s="112">
        <f>VLOOKUP(CONCATENATE($H$3,B13),'value list'!$B$2:$D$614,3,FALSE)</f>
        <v>0</v>
      </c>
      <c r="F13" s="117">
        <v>9</v>
      </c>
      <c r="K13" s="101" t="s">
        <v>403</v>
      </c>
    </row>
    <row r="14" spans="2:11" ht="15.75" thickBot="1" x14ac:dyDescent="0.3">
      <c r="B14" s="118">
        <v>10</v>
      </c>
      <c r="C14" s="112">
        <f>VLOOKUP(CONCATENATE($H$3,B14),'value list'!$B$2:$D$614,2,FALSE)</f>
        <v>0</v>
      </c>
      <c r="D14" s="119"/>
      <c r="E14" s="112">
        <f>VLOOKUP(CONCATENATE($H$3,B14),'value list'!$B$2:$D$614,3,FALSE)</f>
        <v>0</v>
      </c>
      <c r="F14" s="120">
        <v>10</v>
      </c>
      <c r="K14" s="101" t="s">
        <v>391</v>
      </c>
    </row>
    <row r="15" spans="2:11" x14ac:dyDescent="0.25">
      <c r="K15" s="101" t="s">
        <v>355</v>
      </c>
    </row>
    <row r="16" spans="2:11" x14ac:dyDescent="0.25">
      <c r="B16" s="5"/>
      <c r="K16" s="101" t="s">
        <v>415</v>
      </c>
    </row>
    <row r="17" spans="11:11" x14ac:dyDescent="0.25">
      <c r="K17" s="101" t="s">
        <v>427</v>
      </c>
    </row>
    <row r="18" spans="11:11" x14ac:dyDescent="0.25">
      <c r="K18" s="101" t="s">
        <v>367</v>
      </c>
    </row>
    <row r="19" spans="11:11" x14ac:dyDescent="0.25">
      <c r="K19" s="101" t="s">
        <v>139</v>
      </c>
    </row>
    <row r="20" spans="11:11" x14ac:dyDescent="0.25">
      <c r="K20" s="101" t="s">
        <v>307</v>
      </c>
    </row>
    <row r="21" spans="11:11" x14ac:dyDescent="0.25">
      <c r="K21" s="101" t="s">
        <v>295</v>
      </c>
    </row>
    <row r="22" spans="11:11" x14ac:dyDescent="0.25">
      <c r="K22" s="101" t="s">
        <v>319</v>
      </c>
    </row>
    <row r="23" spans="11:11" x14ac:dyDescent="0.25">
      <c r="K23" s="101" t="s">
        <v>283</v>
      </c>
    </row>
    <row r="24" spans="11:11" x14ac:dyDescent="0.25">
      <c r="K24" s="101" t="s">
        <v>561</v>
      </c>
    </row>
    <row r="25" spans="11:11" x14ac:dyDescent="0.25">
      <c r="K25" s="101" t="s">
        <v>562</v>
      </c>
    </row>
    <row r="26" spans="11:11" x14ac:dyDescent="0.25">
      <c r="K26" s="101" t="s">
        <v>175</v>
      </c>
    </row>
    <row r="27" spans="11:11" x14ac:dyDescent="0.25">
      <c r="K27" s="101" t="s">
        <v>79</v>
      </c>
    </row>
    <row r="28" spans="11:11" x14ac:dyDescent="0.25">
      <c r="K28" s="101" t="s">
        <v>259</v>
      </c>
    </row>
    <row r="29" spans="11:11" x14ac:dyDescent="0.25">
      <c r="K29" s="101" t="s">
        <v>247</v>
      </c>
    </row>
    <row r="30" spans="11:11" x14ac:dyDescent="0.25">
      <c r="K30" s="101" t="s">
        <v>475</v>
      </c>
    </row>
    <row r="31" spans="11:11" x14ac:dyDescent="0.25">
      <c r="K31" s="101" t="s">
        <v>235</v>
      </c>
    </row>
    <row r="32" spans="11:11" x14ac:dyDescent="0.25">
      <c r="K32" s="101" t="s">
        <v>487</v>
      </c>
    </row>
    <row r="33" spans="11:11" x14ac:dyDescent="0.25">
      <c r="K33" s="101" t="s">
        <v>115</v>
      </c>
    </row>
    <row r="34" spans="11:11" x14ac:dyDescent="0.25">
      <c r="K34" s="101" t="s">
        <v>103</v>
      </c>
    </row>
    <row r="35" spans="11:11" x14ac:dyDescent="0.25">
      <c r="K35" s="101" t="s">
        <v>537</v>
      </c>
    </row>
    <row r="36" spans="11:11" x14ac:dyDescent="0.25">
      <c r="K36" s="101" t="s">
        <v>271</v>
      </c>
    </row>
    <row r="37" spans="11:11" x14ac:dyDescent="0.25">
      <c r="K37" s="101" t="s">
        <v>91</v>
      </c>
    </row>
    <row r="38" spans="11:11" x14ac:dyDescent="0.25">
      <c r="K38" s="101" t="s">
        <v>499</v>
      </c>
    </row>
    <row r="39" spans="11:11" x14ac:dyDescent="0.25">
      <c r="K39" s="101" t="s">
        <v>49</v>
      </c>
    </row>
    <row r="40" spans="11:11" x14ac:dyDescent="0.25">
      <c r="K40" s="101" t="s">
        <v>513</v>
      </c>
    </row>
    <row r="41" spans="11:11" x14ac:dyDescent="0.25">
      <c r="K41" s="101" t="s">
        <v>501</v>
      </c>
    </row>
    <row r="42" spans="11:11" x14ac:dyDescent="0.25">
      <c r="K42" s="101" t="s">
        <v>211</v>
      </c>
    </row>
    <row r="43" spans="11:11" x14ac:dyDescent="0.25">
      <c r="K43" s="101" t="s">
        <v>127</v>
      </c>
    </row>
    <row r="44" spans="11:11" x14ac:dyDescent="0.25">
      <c r="K44" s="101" t="s">
        <v>451</v>
      </c>
    </row>
    <row r="45" spans="11:11" x14ac:dyDescent="0.25">
      <c r="K45" s="101" t="s">
        <v>463</v>
      </c>
    </row>
    <row r="46" spans="11:11" x14ac:dyDescent="0.25">
      <c r="K46" s="101" t="s">
        <v>439</v>
      </c>
    </row>
  </sheetData>
  <sheetProtection sheet="1" objects="1" scenarios="1"/>
  <autoFilter ref="K2:K42" xr:uid="{72EECF14-2151-4D31-B1D3-C6F9FE331440}">
    <sortState xmlns:xlrd2="http://schemas.microsoft.com/office/spreadsheetml/2017/richdata2" ref="K3:K46">
      <sortCondition ref="K2:K42"/>
    </sortState>
  </autoFilter>
  <sortState xmlns:xlrd2="http://schemas.microsoft.com/office/spreadsheetml/2017/richdata2" ref="K3:K39">
    <sortCondition ref="K3:K39"/>
  </sortState>
  <phoneticPr fontId="37" type="noConversion"/>
  <dataValidations count="1">
    <dataValidation type="list" allowBlank="1" showErrorMessage="1" errorTitle="Error" error="This Variable has not been equated or is not part of the data set." promptTitle="Choose a variable" sqref="H3" xr:uid="{D39F3AE2-17E8-404B-BE40-6DBA21ED0102}">
      <formula1>$K$3:$K$46</formula1>
    </dataValidation>
  </dataValidations>
  <pageMargins left="0.7" right="0.7" top="0.78740157499999996" bottom="0.78740157499999996"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6E4C3-7AAE-486D-843D-E0D1A5F2607B}">
  <dimension ref="B2:D528"/>
  <sheetViews>
    <sheetView topLeftCell="A428" workbookViewId="0">
      <selection activeCell="F455" sqref="F455"/>
    </sheetView>
  </sheetViews>
  <sheetFormatPr baseColWidth="10" defaultColWidth="10.7109375" defaultRowHeight="15" x14ac:dyDescent="0.25"/>
  <cols>
    <col min="2" max="2" width="18.140625" customWidth="1"/>
  </cols>
  <sheetData>
    <row r="2" spans="2:4" x14ac:dyDescent="0.25">
      <c r="B2" t="s">
        <v>57</v>
      </c>
      <c r="C2" s="87">
        <v>0</v>
      </c>
      <c r="D2">
        <v>0</v>
      </c>
    </row>
    <row r="3" spans="2:4" x14ac:dyDescent="0.25">
      <c r="B3" t="s">
        <v>58</v>
      </c>
      <c r="C3" s="87">
        <v>598.66999999999996</v>
      </c>
      <c r="D3">
        <v>3229.62</v>
      </c>
    </row>
    <row r="4" spans="2:4" x14ac:dyDescent="0.25">
      <c r="B4" t="s">
        <v>59</v>
      </c>
      <c r="C4" s="87">
        <v>1542.16</v>
      </c>
      <c r="D4">
        <v>6017.36</v>
      </c>
    </row>
    <row r="5" spans="2:4" x14ac:dyDescent="0.25">
      <c r="B5" t="s">
        <v>60</v>
      </c>
      <c r="C5" s="87">
        <v>1975.42</v>
      </c>
      <c r="D5">
        <v>4339.04</v>
      </c>
    </row>
    <row r="6" spans="2:4" x14ac:dyDescent="0.25">
      <c r="B6" t="s">
        <v>61</v>
      </c>
      <c r="C6" s="87">
        <v>728.23</v>
      </c>
      <c r="D6">
        <v>1512.71</v>
      </c>
    </row>
    <row r="7" spans="2:4" x14ac:dyDescent="0.25">
      <c r="B7" t="s">
        <v>62</v>
      </c>
      <c r="C7" s="87">
        <v>159.62</v>
      </c>
      <c r="D7">
        <v>0</v>
      </c>
    </row>
    <row r="8" spans="2:4" x14ac:dyDescent="0.25">
      <c r="B8" t="s">
        <v>63</v>
      </c>
      <c r="C8" s="87">
        <v>0</v>
      </c>
      <c r="D8">
        <v>0</v>
      </c>
    </row>
    <row r="9" spans="2:4" x14ac:dyDescent="0.25">
      <c r="B9" t="s">
        <v>64</v>
      </c>
      <c r="C9" s="87">
        <v>0</v>
      </c>
      <c r="D9">
        <v>0</v>
      </c>
    </row>
    <row r="10" spans="2:4" x14ac:dyDescent="0.25">
      <c r="B10" t="s">
        <v>65</v>
      </c>
      <c r="C10" s="87">
        <v>0</v>
      </c>
      <c r="D10">
        <v>0</v>
      </c>
    </row>
    <row r="11" spans="2:4" x14ac:dyDescent="0.25">
      <c r="B11" t="s">
        <v>66</v>
      </c>
      <c r="C11" s="87">
        <v>0</v>
      </c>
      <c r="D11">
        <v>0</v>
      </c>
    </row>
    <row r="12" spans="2:4" x14ac:dyDescent="0.25">
      <c r="B12" t="s">
        <v>67</v>
      </c>
      <c r="C12" s="87">
        <v>0</v>
      </c>
      <c r="D12">
        <v>0</v>
      </c>
    </row>
    <row r="13" spans="2:4" x14ac:dyDescent="0.25">
      <c r="C13" s="87"/>
    </row>
    <row r="14" spans="2:4" x14ac:dyDescent="0.25">
      <c r="B14" t="s">
        <v>488</v>
      </c>
      <c r="C14" s="87">
        <v>0</v>
      </c>
      <c r="D14">
        <v>0</v>
      </c>
    </row>
    <row r="15" spans="2:4" x14ac:dyDescent="0.25">
      <c r="B15" t="s">
        <v>489</v>
      </c>
      <c r="C15" s="87">
        <v>391.81</v>
      </c>
      <c r="D15">
        <v>2175.96</v>
      </c>
    </row>
    <row r="16" spans="2:4" x14ac:dyDescent="0.25">
      <c r="B16" t="s">
        <v>490</v>
      </c>
      <c r="C16" s="87">
        <v>2078.5300000000002</v>
      </c>
      <c r="D16">
        <v>8287.48</v>
      </c>
    </row>
    <row r="17" spans="2:4" x14ac:dyDescent="0.25">
      <c r="B17" t="s">
        <v>491</v>
      </c>
      <c r="C17" s="87">
        <v>2213.5100000000002</v>
      </c>
      <c r="D17">
        <v>4034.18</v>
      </c>
    </row>
    <row r="18" spans="2:4" x14ac:dyDescent="0.25">
      <c r="B18" t="s">
        <v>492</v>
      </c>
      <c r="C18" s="87">
        <v>305.33999999999997</v>
      </c>
      <c r="D18">
        <v>558.09</v>
      </c>
    </row>
    <row r="19" spans="2:4" x14ac:dyDescent="0.25">
      <c r="B19" t="s">
        <v>493</v>
      </c>
      <c r="C19" s="87">
        <v>10.41</v>
      </c>
      <c r="D19">
        <v>0</v>
      </c>
    </row>
    <row r="20" spans="2:4" x14ac:dyDescent="0.25">
      <c r="B20" t="s">
        <v>494</v>
      </c>
      <c r="C20" s="87">
        <v>0</v>
      </c>
      <c r="D20">
        <v>0</v>
      </c>
    </row>
    <row r="21" spans="2:4" x14ac:dyDescent="0.25">
      <c r="B21" t="s">
        <v>495</v>
      </c>
      <c r="C21" s="87">
        <v>0</v>
      </c>
      <c r="D21">
        <v>0</v>
      </c>
    </row>
    <row r="22" spans="2:4" x14ac:dyDescent="0.25">
      <c r="B22" t="s">
        <v>496</v>
      </c>
      <c r="C22" s="87">
        <v>0</v>
      </c>
      <c r="D22">
        <v>0</v>
      </c>
    </row>
    <row r="23" spans="2:4" x14ac:dyDescent="0.25">
      <c r="B23" t="s">
        <v>497</v>
      </c>
      <c r="C23" s="87">
        <v>0</v>
      </c>
      <c r="D23">
        <v>0</v>
      </c>
    </row>
    <row r="24" spans="2:4" x14ac:dyDescent="0.25">
      <c r="B24" t="s">
        <v>498</v>
      </c>
      <c r="C24" s="87">
        <v>0</v>
      </c>
      <c r="D24">
        <v>0</v>
      </c>
    </row>
    <row r="26" spans="2:4" x14ac:dyDescent="0.25">
      <c r="B26" t="s">
        <v>68</v>
      </c>
      <c r="C26">
        <v>0</v>
      </c>
      <c r="D26">
        <v>0</v>
      </c>
    </row>
    <row r="27" spans="2:4" x14ac:dyDescent="0.25">
      <c r="B27" t="s">
        <v>69</v>
      </c>
      <c r="C27">
        <v>546.1</v>
      </c>
      <c r="D27">
        <v>1056.6199999999999</v>
      </c>
    </row>
    <row r="28" spans="2:4" x14ac:dyDescent="0.25">
      <c r="B28" t="s">
        <v>70</v>
      </c>
      <c r="C28">
        <v>920.57</v>
      </c>
      <c r="D28">
        <v>4572.58</v>
      </c>
    </row>
    <row r="29" spans="2:4" x14ac:dyDescent="0.25">
      <c r="B29" t="s">
        <v>71</v>
      </c>
      <c r="C29">
        <v>1685.98</v>
      </c>
      <c r="D29">
        <v>4677.66</v>
      </c>
    </row>
    <row r="30" spans="2:4" x14ac:dyDescent="0.25">
      <c r="B30" t="s">
        <v>72</v>
      </c>
      <c r="C30">
        <v>1014.26</v>
      </c>
      <c r="D30">
        <v>3747.6</v>
      </c>
    </row>
    <row r="31" spans="2:4" x14ac:dyDescent="0.25">
      <c r="B31" t="s">
        <v>73</v>
      </c>
      <c r="C31">
        <v>0</v>
      </c>
      <c r="D31">
        <v>0</v>
      </c>
    </row>
    <row r="32" spans="2:4" x14ac:dyDescent="0.25">
      <c r="B32" t="s">
        <v>74</v>
      </c>
      <c r="C32">
        <v>0</v>
      </c>
      <c r="D32">
        <v>0</v>
      </c>
    </row>
    <row r="33" spans="2:4" x14ac:dyDescent="0.25">
      <c r="B33" t="s">
        <v>75</v>
      </c>
      <c r="C33">
        <v>0</v>
      </c>
      <c r="D33">
        <v>0</v>
      </c>
    </row>
    <row r="34" spans="2:4" x14ac:dyDescent="0.25">
      <c r="B34" t="s">
        <v>76</v>
      </c>
      <c r="C34">
        <v>0</v>
      </c>
      <c r="D34">
        <v>0</v>
      </c>
    </row>
    <row r="35" spans="2:4" x14ac:dyDescent="0.25">
      <c r="B35" t="s">
        <v>77</v>
      </c>
      <c r="C35">
        <v>0</v>
      </c>
      <c r="D35">
        <v>0</v>
      </c>
    </row>
    <row r="36" spans="2:4" x14ac:dyDescent="0.25">
      <c r="B36" t="s">
        <v>78</v>
      </c>
      <c r="C36">
        <v>0</v>
      </c>
      <c r="D36">
        <v>0</v>
      </c>
    </row>
    <row r="38" spans="2:4" x14ac:dyDescent="0.25">
      <c r="B38" t="s">
        <v>80</v>
      </c>
      <c r="C38">
        <v>0</v>
      </c>
      <c r="D38">
        <v>0</v>
      </c>
    </row>
    <row r="39" spans="2:4" x14ac:dyDescent="0.25">
      <c r="B39" t="s">
        <v>81</v>
      </c>
      <c r="C39">
        <v>291.27</v>
      </c>
      <c r="D39">
        <v>95.1</v>
      </c>
    </row>
    <row r="40" spans="2:4" x14ac:dyDescent="0.25">
      <c r="B40" t="s">
        <v>82</v>
      </c>
      <c r="C40">
        <v>313.01</v>
      </c>
      <c r="D40">
        <v>78.66</v>
      </c>
    </row>
    <row r="41" spans="2:4" x14ac:dyDescent="0.25">
      <c r="B41" t="s">
        <v>83</v>
      </c>
      <c r="C41">
        <v>368.61</v>
      </c>
      <c r="D41">
        <v>339.18</v>
      </c>
    </row>
    <row r="42" spans="2:4" x14ac:dyDescent="0.25">
      <c r="B42" t="s">
        <v>84</v>
      </c>
      <c r="C42">
        <v>201.5</v>
      </c>
      <c r="D42">
        <v>1446.63</v>
      </c>
    </row>
    <row r="43" spans="2:4" x14ac:dyDescent="0.25">
      <c r="B43" t="s">
        <v>85</v>
      </c>
      <c r="C43">
        <v>94.7</v>
      </c>
      <c r="D43">
        <v>2458.06</v>
      </c>
    </row>
    <row r="44" spans="2:4" x14ac:dyDescent="0.25">
      <c r="B44" t="s">
        <v>86</v>
      </c>
      <c r="C44">
        <v>0</v>
      </c>
      <c r="D44">
        <v>0</v>
      </c>
    </row>
    <row r="45" spans="2:4" x14ac:dyDescent="0.25">
      <c r="B45" t="s">
        <v>87</v>
      </c>
      <c r="C45">
        <v>0</v>
      </c>
      <c r="D45">
        <v>0</v>
      </c>
    </row>
    <row r="46" spans="2:4" x14ac:dyDescent="0.25">
      <c r="B46" t="s">
        <v>88</v>
      </c>
      <c r="C46">
        <v>0</v>
      </c>
      <c r="D46">
        <v>0</v>
      </c>
    </row>
    <row r="47" spans="2:4" x14ac:dyDescent="0.25">
      <c r="B47" t="s">
        <v>89</v>
      </c>
      <c r="C47">
        <v>0</v>
      </c>
      <c r="D47">
        <v>0</v>
      </c>
    </row>
    <row r="48" spans="2:4" x14ac:dyDescent="0.25">
      <c r="B48" t="s">
        <v>90</v>
      </c>
      <c r="C48">
        <v>0</v>
      </c>
      <c r="D48">
        <v>0</v>
      </c>
    </row>
    <row r="50" spans="2:4" x14ac:dyDescent="0.25">
      <c r="B50" t="s">
        <v>92</v>
      </c>
      <c r="C50">
        <v>0</v>
      </c>
      <c r="D50">
        <v>0</v>
      </c>
    </row>
    <row r="51" spans="2:4" x14ac:dyDescent="0.25">
      <c r="B51" t="s">
        <v>93</v>
      </c>
      <c r="C51">
        <v>209.13</v>
      </c>
      <c r="D51">
        <v>86.65</v>
      </c>
    </row>
    <row r="52" spans="2:4" x14ac:dyDescent="0.25">
      <c r="B52" t="s">
        <v>94</v>
      </c>
      <c r="C52">
        <v>261.63</v>
      </c>
      <c r="D52">
        <v>84.14</v>
      </c>
    </row>
    <row r="53" spans="2:4" x14ac:dyDescent="0.25">
      <c r="B53" t="s">
        <v>95</v>
      </c>
      <c r="C53">
        <v>401.48</v>
      </c>
      <c r="D53">
        <v>468.95</v>
      </c>
    </row>
    <row r="54" spans="2:4" x14ac:dyDescent="0.25">
      <c r="B54" t="s">
        <v>96</v>
      </c>
      <c r="C54">
        <v>255.88</v>
      </c>
      <c r="D54">
        <v>1808.43</v>
      </c>
    </row>
    <row r="55" spans="2:4" x14ac:dyDescent="0.25">
      <c r="B55" t="s">
        <v>97</v>
      </c>
      <c r="C55">
        <v>142.68</v>
      </c>
      <c r="D55">
        <v>1959.74</v>
      </c>
    </row>
    <row r="56" spans="2:4" x14ac:dyDescent="0.25">
      <c r="B56" t="s">
        <v>98</v>
      </c>
      <c r="C56">
        <v>0</v>
      </c>
      <c r="D56">
        <v>0</v>
      </c>
    </row>
    <row r="57" spans="2:4" x14ac:dyDescent="0.25">
      <c r="B57" t="s">
        <v>99</v>
      </c>
      <c r="C57">
        <v>0</v>
      </c>
      <c r="D57">
        <v>0</v>
      </c>
    </row>
    <row r="58" spans="2:4" x14ac:dyDescent="0.25">
      <c r="B58" t="s">
        <v>100</v>
      </c>
      <c r="C58">
        <v>0</v>
      </c>
      <c r="D58">
        <v>0</v>
      </c>
    </row>
    <row r="59" spans="2:4" x14ac:dyDescent="0.25">
      <c r="B59" t="s">
        <v>101</v>
      </c>
      <c r="C59">
        <v>0</v>
      </c>
      <c r="D59">
        <v>0</v>
      </c>
    </row>
    <row r="60" spans="2:4" x14ac:dyDescent="0.25">
      <c r="B60" t="s">
        <v>102</v>
      </c>
      <c r="C60">
        <v>0</v>
      </c>
      <c r="D60">
        <v>0</v>
      </c>
    </row>
    <row r="62" spans="2:4" x14ac:dyDescent="0.25">
      <c r="B62" t="s">
        <v>104</v>
      </c>
      <c r="C62">
        <v>0</v>
      </c>
      <c r="D62">
        <v>0</v>
      </c>
    </row>
    <row r="63" spans="2:4" x14ac:dyDescent="0.25">
      <c r="B63" t="s">
        <v>105</v>
      </c>
      <c r="C63">
        <v>24.2</v>
      </c>
      <c r="D63">
        <v>303.39999999999998</v>
      </c>
    </row>
    <row r="64" spans="2:4" x14ac:dyDescent="0.25">
      <c r="B64" t="s">
        <v>106</v>
      </c>
      <c r="C64">
        <v>71.930000000000007</v>
      </c>
      <c r="D64">
        <v>490.31</v>
      </c>
    </row>
    <row r="65" spans="2:4" x14ac:dyDescent="0.25">
      <c r="B65" t="s">
        <v>107</v>
      </c>
      <c r="C65">
        <v>370.09</v>
      </c>
      <c r="D65">
        <v>940.57</v>
      </c>
    </row>
    <row r="66" spans="2:4" x14ac:dyDescent="0.25">
      <c r="B66" t="s">
        <v>108</v>
      </c>
      <c r="C66">
        <v>496.6</v>
      </c>
      <c r="D66">
        <v>1831</v>
      </c>
    </row>
    <row r="67" spans="2:4" x14ac:dyDescent="0.25">
      <c r="B67" t="s">
        <v>109</v>
      </c>
      <c r="C67">
        <v>306.63</v>
      </c>
      <c r="D67">
        <v>900.06</v>
      </c>
    </row>
    <row r="68" spans="2:4" x14ac:dyDescent="0.25">
      <c r="B68" t="s">
        <v>110</v>
      </c>
      <c r="C68">
        <v>0</v>
      </c>
      <c r="D68">
        <v>0</v>
      </c>
    </row>
    <row r="69" spans="2:4" x14ac:dyDescent="0.25">
      <c r="B69" t="s">
        <v>111</v>
      </c>
      <c r="C69">
        <v>0</v>
      </c>
      <c r="D69">
        <v>0</v>
      </c>
    </row>
    <row r="70" spans="2:4" x14ac:dyDescent="0.25">
      <c r="B70" t="s">
        <v>112</v>
      </c>
      <c r="C70">
        <v>0</v>
      </c>
      <c r="D70">
        <v>0</v>
      </c>
    </row>
    <row r="71" spans="2:4" x14ac:dyDescent="0.25">
      <c r="B71" t="s">
        <v>113</v>
      </c>
      <c r="C71">
        <v>0</v>
      </c>
      <c r="D71">
        <v>0</v>
      </c>
    </row>
    <row r="72" spans="2:4" x14ac:dyDescent="0.25">
      <c r="B72" t="s">
        <v>114</v>
      </c>
      <c r="C72">
        <v>0</v>
      </c>
      <c r="D72">
        <v>0</v>
      </c>
    </row>
    <row r="74" spans="2:4" x14ac:dyDescent="0.25">
      <c r="B74" t="s">
        <v>116</v>
      </c>
      <c r="C74">
        <v>0</v>
      </c>
      <c r="D74">
        <v>0</v>
      </c>
    </row>
    <row r="75" spans="2:4" x14ac:dyDescent="0.25">
      <c r="B75" t="s">
        <v>117</v>
      </c>
      <c r="C75">
        <v>5830.27</v>
      </c>
      <c r="D75">
        <v>2366.21</v>
      </c>
    </row>
    <row r="76" spans="2:4" x14ac:dyDescent="0.25">
      <c r="B76" t="s">
        <v>118</v>
      </c>
      <c r="C76">
        <v>751.25</v>
      </c>
      <c r="D76">
        <v>126.83</v>
      </c>
    </row>
    <row r="77" spans="2:4" x14ac:dyDescent="0.25">
      <c r="B77" t="s">
        <v>119</v>
      </c>
      <c r="C77">
        <v>0</v>
      </c>
      <c r="D77">
        <v>867.37</v>
      </c>
    </row>
    <row r="78" spans="2:4" x14ac:dyDescent="0.25">
      <c r="B78" t="s">
        <v>120</v>
      </c>
      <c r="C78">
        <v>0</v>
      </c>
      <c r="D78">
        <v>0</v>
      </c>
    </row>
    <row r="79" spans="2:4" x14ac:dyDescent="0.25">
      <c r="B79" t="s">
        <v>121</v>
      </c>
      <c r="C79">
        <v>0</v>
      </c>
      <c r="D79">
        <v>0</v>
      </c>
    </row>
    <row r="80" spans="2:4" x14ac:dyDescent="0.25">
      <c r="B80" t="s">
        <v>122</v>
      </c>
      <c r="C80">
        <v>0</v>
      </c>
      <c r="D80">
        <v>0</v>
      </c>
    </row>
    <row r="81" spans="2:4" x14ac:dyDescent="0.25">
      <c r="B81" t="s">
        <v>123</v>
      </c>
      <c r="C81">
        <v>0</v>
      </c>
      <c r="D81">
        <v>0</v>
      </c>
    </row>
    <row r="82" spans="2:4" x14ac:dyDescent="0.25">
      <c r="B82" t="s">
        <v>124</v>
      </c>
      <c r="C82">
        <v>0</v>
      </c>
      <c r="D82">
        <v>0</v>
      </c>
    </row>
    <row r="83" spans="2:4" x14ac:dyDescent="0.25">
      <c r="B83" t="s">
        <v>125</v>
      </c>
      <c r="C83">
        <v>0</v>
      </c>
      <c r="D83">
        <v>0</v>
      </c>
    </row>
    <row r="84" spans="2:4" x14ac:dyDescent="0.25">
      <c r="B84" t="s">
        <v>126</v>
      </c>
      <c r="C84">
        <v>0</v>
      </c>
      <c r="D84">
        <v>0</v>
      </c>
    </row>
    <row r="86" spans="2:4" x14ac:dyDescent="0.25">
      <c r="B86" t="s">
        <v>128</v>
      </c>
      <c r="C86">
        <v>0</v>
      </c>
      <c r="D86">
        <v>0</v>
      </c>
    </row>
    <row r="87" spans="2:4" x14ac:dyDescent="0.25">
      <c r="B87" t="s">
        <v>129</v>
      </c>
      <c r="C87">
        <v>1031.48</v>
      </c>
      <c r="D87">
        <v>3535.38</v>
      </c>
    </row>
    <row r="88" spans="2:4" x14ac:dyDescent="0.25">
      <c r="B88" t="s">
        <v>130</v>
      </c>
      <c r="C88">
        <v>2057.42</v>
      </c>
      <c r="D88">
        <v>3487.23</v>
      </c>
    </row>
    <row r="89" spans="2:4" x14ac:dyDescent="0.25">
      <c r="B89" t="s">
        <v>131</v>
      </c>
      <c r="C89">
        <v>1007.02</v>
      </c>
      <c r="D89">
        <v>2560.08</v>
      </c>
    </row>
    <row r="90" spans="2:4" x14ac:dyDescent="0.25">
      <c r="B90" t="s">
        <v>132</v>
      </c>
      <c r="C90">
        <v>61.56</v>
      </c>
      <c r="D90">
        <v>1237.81</v>
      </c>
    </row>
    <row r="91" spans="2:4" x14ac:dyDescent="0.25">
      <c r="B91" t="s">
        <v>133</v>
      </c>
      <c r="C91">
        <v>0</v>
      </c>
      <c r="D91">
        <v>512.28</v>
      </c>
    </row>
    <row r="92" spans="2:4" x14ac:dyDescent="0.25">
      <c r="B92" t="s">
        <v>134</v>
      </c>
      <c r="C92">
        <v>0</v>
      </c>
      <c r="D92">
        <v>164.83</v>
      </c>
    </row>
    <row r="93" spans="2:4" x14ac:dyDescent="0.25">
      <c r="B93" t="s">
        <v>135</v>
      </c>
      <c r="C93">
        <v>0</v>
      </c>
      <c r="D93">
        <v>0</v>
      </c>
    </row>
    <row r="94" spans="2:4" x14ac:dyDescent="0.25">
      <c r="B94" t="s">
        <v>136</v>
      </c>
      <c r="C94">
        <v>0</v>
      </c>
      <c r="D94">
        <v>0</v>
      </c>
    </row>
    <row r="95" spans="2:4" x14ac:dyDescent="0.25">
      <c r="B95" t="s">
        <v>137</v>
      </c>
      <c r="C95">
        <v>0</v>
      </c>
      <c r="D95">
        <v>0</v>
      </c>
    </row>
    <row r="96" spans="2:4" x14ac:dyDescent="0.25">
      <c r="B96" t="s">
        <v>138</v>
      </c>
      <c r="C96">
        <v>0</v>
      </c>
      <c r="D96">
        <v>0</v>
      </c>
    </row>
    <row r="98" spans="2:4" x14ac:dyDescent="0.25">
      <c r="B98" t="s">
        <v>140</v>
      </c>
      <c r="C98">
        <v>0</v>
      </c>
      <c r="D98">
        <v>0</v>
      </c>
    </row>
    <row r="99" spans="2:4" x14ac:dyDescent="0.25">
      <c r="B99" t="s">
        <v>141</v>
      </c>
      <c r="C99">
        <v>393.66</v>
      </c>
      <c r="D99">
        <v>1059.78</v>
      </c>
    </row>
    <row r="100" spans="2:4" x14ac:dyDescent="0.25">
      <c r="B100" t="s">
        <v>142</v>
      </c>
      <c r="C100">
        <v>534.15</v>
      </c>
      <c r="D100">
        <v>1357.26</v>
      </c>
    </row>
    <row r="101" spans="2:4" x14ac:dyDescent="0.25">
      <c r="B101" t="s">
        <v>143</v>
      </c>
      <c r="C101">
        <v>130.38</v>
      </c>
      <c r="D101">
        <v>1266.21</v>
      </c>
    </row>
    <row r="102" spans="2:4" x14ac:dyDescent="0.25">
      <c r="B102" t="s">
        <v>144</v>
      </c>
      <c r="C102">
        <v>2.35</v>
      </c>
      <c r="D102">
        <v>489.41</v>
      </c>
    </row>
    <row r="103" spans="2:4" x14ac:dyDescent="0.25">
      <c r="B103" t="s">
        <v>145</v>
      </c>
      <c r="C103">
        <v>0</v>
      </c>
      <c r="D103">
        <v>402.83</v>
      </c>
    </row>
    <row r="104" spans="2:4" x14ac:dyDescent="0.25">
      <c r="B104" t="s">
        <v>146</v>
      </c>
      <c r="C104">
        <v>0</v>
      </c>
      <c r="D104">
        <v>0</v>
      </c>
    </row>
    <row r="105" spans="2:4" x14ac:dyDescent="0.25">
      <c r="B105" t="s">
        <v>147</v>
      </c>
      <c r="C105">
        <v>0</v>
      </c>
      <c r="D105">
        <v>0</v>
      </c>
    </row>
    <row r="106" spans="2:4" x14ac:dyDescent="0.25">
      <c r="B106" t="s">
        <v>148</v>
      </c>
      <c r="C106">
        <v>0</v>
      </c>
      <c r="D106">
        <v>0</v>
      </c>
    </row>
    <row r="107" spans="2:4" x14ac:dyDescent="0.25">
      <c r="B107" t="s">
        <v>149</v>
      </c>
      <c r="C107">
        <v>0</v>
      </c>
      <c r="D107">
        <v>0</v>
      </c>
    </row>
    <row r="108" spans="2:4" x14ac:dyDescent="0.25">
      <c r="B108" t="s">
        <v>150</v>
      </c>
      <c r="C108">
        <v>0</v>
      </c>
      <c r="D108">
        <v>0</v>
      </c>
    </row>
    <row r="110" spans="2:4" x14ac:dyDescent="0.25">
      <c r="B110" t="s">
        <v>152</v>
      </c>
      <c r="C110">
        <v>0</v>
      </c>
      <c r="D110">
        <v>0</v>
      </c>
    </row>
    <row r="111" spans="2:4" x14ac:dyDescent="0.25">
      <c r="B111" t="s">
        <v>153</v>
      </c>
      <c r="C111">
        <v>2928.15</v>
      </c>
      <c r="D111">
        <v>1187.8499999999999</v>
      </c>
    </row>
    <row r="112" spans="2:4" x14ac:dyDescent="0.25">
      <c r="B112" t="s">
        <v>154</v>
      </c>
      <c r="C112">
        <v>1262.97</v>
      </c>
      <c r="D112">
        <v>1977.56</v>
      </c>
    </row>
    <row r="113" spans="2:4" x14ac:dyDescent="0.25">
      <c r="B113" t="s">
        <v>155</v>
      </c>
      <c r="C113">
        <v>506.69</v>
      </c>
      <c r="D113">
        <v>1653.95</v>
      </c>
    </row>
    <row r="114" spans="2:4" x14ac:dyDescent="0.25">
      <c r="B114" t="s">
        <v>156</v>
      </c>
      <c r="C114">
        <v>187.15</v>
      </c>
      <c r="D114">
        <v>238.93</v>
      </c>
    </row>
    <row r="115" spans="2:4" x14ac:dyDescent="0.25">
      <c r="B115" t="s">
        <v>157</v>
      </c>
      <c r="C115">
        <v>0</v>
      </c>
      <c r="D115">
        <v>125.89</v>
      </c>
    </row>
    <row r="116" spans="2:4" x14ac:dyDescent="0.25">
      <c r="B116" t="s">
        <v>158</v>
      </c>
      <c r="C116">
        <v>0</v>
      </c>
      <c r="D116">
        <v>0</v>
      </c>
    </row>
    <row r="117" spans="2:4" x14ac:dyDescent="0.25">
      <c r="B117" t="s">
        <v>159</v>
      </c>
      <c r="C117">
        <v>0</v>
      </c>
      <c r="D117">
        <v>0</v>
      </c>
    </row>
    <row r="118" spans="2:4" x14ac:dyDescent="0.25">
      <c r="B118" t="s">
        <v>160</v>
      </c>
      <c r="C118">
        <v>0</v>
      </c>
      <c r="D118">
        <v>0</v>
      </c>
    </row>
    <row r="119" spans="2:4" x14ac:dyDescent="0.25">
      <c r="B119" t="s">
        <v>161</v>
      </c>
      <c r="C119">
        <v>0</v>
      </c>
      <c r="D119">
        <v>0</v>
      </c>
    </row>
    <row r="120" spans="2:4" x14ac:dyDescent="0.25">
      <c r="B120" t="s">
        <v>162</v>
      </c>
      <c r="C120">
        <v>0</v>
      </c>
      <c r="D120">
        <v>0</v>
      </c>
    </row>
    <row r="122" spans="2:4" x14ac:dyDescent="0.25">
      <c r="B122" t="s">
        <v>164</v>
      </c>
      <c r="C122">
        <v>0</v>
      </c>
      <c r="D122">
        <v>0</v>
      </c>
    </row>
    <row r="123" spans="2:4" x14ac:dyDescent="0.25">
      <c r="B123" t="s">
        <v>165</v>
      </c>
      <c r="C123">
        <v>2152.16</v>
      </c>
      <c r="D123">
        <v>7449.13</v>
      </c>
    </row>
    <row r="124" spans="2:4" x14ac:dyDescent="0.25">
      <c r="B124" t="s">
        <v>166</v>
      </c>
      <c r="C124">
        <v>2333.27</v>
      </c>
      <c r="D124">
        <v>5300.08</v>
      </c>
    </row>
    <row r="125" spans="2:4" x14ac:dyDescent="0.25">
      <c r="B125" t="s">
        <v>167</v>
      </c>
      <c r="C125">
        <v>327.61</v>
      </c>
      <c r="D125">
        <v>842.53</v>
      </c>
    </row>
    <row r="126" spans="2:4" x14ac:dyDescent="0.25">
      <c r="B126" t="s">
        <v>168</v>
      </c>
      <c r="C126">
        <v>99.04</v>
      </c>
      <c r="D126">
        <v>193.01</v>
      </c>
    </row>
    <row r="127" spans="2:4" x14ac:dyDescent="0.25">
      <c r="B127" t="s">
        <v>169</v>
      </c>
      <c r="C127">
        <v>21.88</v>
      </c>
      <c r="D127">
        <v>494.22</v>
      </c>
    </row>
    <row r="128" spans="2:4" x14ac:dyDescent="0.25">
      <c r="B128" t="s">
        <v>170</v>
      </c>
      <c r="C128">
        <v>0</v>
      </c>
      <c r="D128">
        <v>0</v>
      </c>
    </row>
    <row r="129" spans="2:4" x14ac:dyDescent="0.25">
      <c r="B129" t="s">
        <v>171</v>
      </c>
      <c r="C129">
        <v>0</v>
      </c>
      <c r="D129">
        <v>0</v>
      </c>
    </row>
    <row r="130" spans="2:4" x14ac:dyDescent="0.25">
      <c r="B130" t="s">
        <v>172</v>
      </c>
      <c r="C130">
        <v>0</v>
      </c>
      <c r="D130">
        <v>0</v>
      </c>
    </row>
    <row r="131" spans="2:4" x14ac:dyDescent="0.25">
      <c r="B131" t="s">
        <v>173</v>
      </c>
      <c r="C131">
        <v>0</v>
      </c>
      <c r="D131">
        <v>0</v>
      </c>
    </row>
    <row r="132" spans="2:4" x14ac:dyDescent="0.25">
      <c r="B132" t="s">
        <v>174</v>
      </c>
      <c r="C132">
        <v>0</v>
      </c>
      <c r="D132">
        <v>0</v>
      </c>
    </row>
    <row r="134" spans="2:4" x14ac:dyDescent="0.25">
      <c r="B134" t="s">
        <v>176</v>
      </c>
      <c r="C134">
        <v>0</v>
      </c>
      <c r="D134">
        <v>0</v>
      </c>
    </row>
    <row r="135" spans="2:4" x14ac:dyDescent="0.25">
      <c r="B135" t="s">
        <v>177</v>
      </c>
      <c r="C135">
        <v>2207.7399999999998</v>
      </c>
      <c r="D135">
        <v>5409.1</v>
      </c>
    </row>
    <row r="136" spans="2:4" x14ac:dyDescent="0.25">
      <c r="B136" t="s">
        <v>178</v>
      </c>
      <c r="C136">
        <v>462.32</v>
      </c>
      <c r="D136">
        <v>4552.5200000000004</v>
      </c>
    </row>
    <row r="137" spans="2:4" x14ac:dyDescent="0.25">
      <c r="B137" t="s">
        <v>179</v>
      </c>
      <c r="C137">
        <v>0</v>
      </c>
      <c r="D137">
        <v>3188.16</v>
      </c>
    </row>
    <row r="138" spans="2:4" x14ac:dyDescent="0.25">
      <c r="B138" t="s">
        <v>180</v>
      </c>
      <c r="C138">
        <v>0</v>
      </c>
      <c r="D138">
        <v>884.98</v>
      </c>
    </row>
    <row r="139" spans="2:4" x14ac:dyDescent="0.25">
      <c r="B139" t="s">
        <v>181</v>
      </c>
      <c r="C139">
        <v>0</v>
      </c>
      <c r="D139">
        <v>955.45</v>
      </c>
    </row>
    <row r="140" spans="2:4" x14ac:dyDescent="0.25">
      <c r="B140" t="s">
        <v>182</v>
      </c>
      <c r="C140">
        <v>0</v>
      </c>
      <c r="D140">
        <v>0</v>
      </c>
    </row>
    <row r="141" spans="2:4" x14ac:dyDescent="0.25">
      <c r="B141" t="s">
        <v>183</v>
      </c>
      <c r="C141">
        <v>0</v>
      </c>
      <c r="D141">
        <v>0</v>
      </c>
    </row>
    <row r="142" spans="2:4" x14ac:dyDescent="0.25">
      <c r="B142" t="s">
        <v>184</v>
      </c>
      <c r="C142">
        <v>0</v>
      </c>
      <c r="D142">
        <v>0</v>
      </c>
    </row>
    <row r="143" spans="2:4" x14ac:dyDescent="0.25">
      <c r="B143" t="s">
        <v>185</v>
      </c>
      <c r="C143">
        <v>0</v>
      </c>
      <c r="D143">
        <v>0</v>
      </c>
    </row>
    <row r="144" spans="2:4" x14ac:dyDescent="0.25">
      <c r="B144" t="s">
        <v>186</v>
      </c>
      <c r="C144">
        <v>0</v>
      </c>
      <c r="D144">
        <v>0</v>
      </c>
    </row>
    <row r="146" spans="2:4" x14ac:dyDescent="0.25">
      <c r="B146" t="s">
        <v>188</v>
      </c>
      <c r="C146">
        <v>0</v>
      </c>
      <c r="D146">
        <v>0</v>
      </c>
    </row>
    <row r="147" spans="2:4" x14ac:dyDescent="0.25">
      <c r="B147" t="s">
        <v>189</v>
      </c>
      <c r="C147">
        <v>602.35</v>
      </c>
      <c r="D147">
        <v>263.66000000000003</v>
      </c>
    </row>
    <row r="148" spans="2:4" x14ac:dyDescent="0.25">
      <c r="B148" t="s">
        <v>190</v>
      </c>
      <c r="C148">
        <v>2394.35</v>
      </c>
      <c r="D148">
        <v>1134.96</v>
      </c>
    </row>
    <row r="149" spans="2:4" x14ac:dyDescent="0.25">
      <c r="B149" t="s">
        <v>191</v>
      </c>
      <c r="C149">
        <v>1328.22</v>
      </c>
      <c r="D149">
        <v>2573.7399999999998</v>
      </c>
    </row>
    <row r="150" spans="2:4" x14ac:dyDescent="0.25">
      <c r="B150" t="s">
        <v>192</v>
      </c>
      <c r="C150">
        <v>472.64</v>
      </c>
      <c r="D150">
        <v>591.4</v>
      </c>
    </row>
    <row r="151" spans="2:4" x14ac:dyDescent="0.25">
      <c r="B151" t="s">
        <v>193</v>
      </c>
      <c r="C151">
        <v>132.18</v>
      </c>
      <c r="D151">
        <v>0</v>
      </c>
    </row>
    <row r="152" spans="2:4" x14ac:dyDescent="0.25">
      <c r="B152" t="s">
        <v>194</v>
      </c>
      <c r="C152">
        <v>0</v>
      </c>
      <c r="D152">
        <v>0</v>
      </c>
    </row>
    <row r="153" spans="2:4" x14ac:dyDescent="0.25">
      <c r="B153" t="s">
        <v>195</v>
      </c>
      <c r="C153">
        <v>0</v>
      </c>
      <c r="D153">
        <v>0</v>
      </c>
    </row>
    <row r="154" spans="2:4" x14ac:dyDescent="0.25">
      <c r="B154" t="s">
        <v>196</v>
      </c>
      <c r="C154">
        <v>0</v>
      </c>
      <c r="D154">
        <v>0</v>
      </c>
    </row>
    <row r="155" spans="2:4" x14ac:dyDescent="0.25">
      <c r="B155" t="s">
        <v>197</v>
      </c>
      <c r="C155">
        <v>0</v>
      </c>
      <c r="D155">
        <v>0</v>
      </c>
    </row>
    <row r="156" spans="2:4" x14ac:dyDescent="0.25">
      <c r="B156" t="s">
        <v>198</v>
      </c>
      <c r="C156">
        <v>0</v>
      </c>
      <c r="D156">
        <v>0</v>
      </c>
    </row>
    <row r="158" spans="2:4" x14ac:dyDescent="0.25">
      <c r="B158" t="s">
        <v>200</v>
      </c>
      <c r="C158">
        <v>0</v>
      </c>
      <c r="D158">
        <v>0</v>
      </c>
    </row>
    <row r="159" spans="2:4" x14ac:dyDescent="0.25">
      <c r="B159" t="s">
        <v>201</v>
      </c>
      <c r="C159">
        <v>1002.77</v>
      </c>
      <c r="D159">
        <v>5475.25</v>
      </c>
    </row>
    <row r="160" spans="2:4" x14ac:dyDescent="0.25">
      <c r="B160" t="s">
        <v>202</v>
      </c>
      <c r="C160">
        <v>1549.51</v>
      </c>
      <c r="D160">
        <v>3264.25</v>
      </c>
    </row>
    <row r="161" spans="2:4" x14ac:dyDescent="0.25">
      <c r="B161" t="s">
        <v>203</v>
      </c>
      <c r="C161">
        <v>1175.0899999999999</v>
      </c>
      <c r="D161">
        <v>1633.07</v>
      </c>
    </row>
    <row r="162" spans="2:4" x14ac:dyDescent="0.25">
      <c r="B162" t="s">
        <v>204</v>
      </c>
      <c r="C162">
        <v>790.74</v>
      </c>
      <c r="D162">
        <v>1327.86</v>
      </c>
    </row>
    <row r="163" spans="2:4" x14ac:dyDescent="0.25">
      <c r="B163" t="s">
        <v>205</v>
      </c>
      <c r="C163">
        <v>413.48</v>
      </c>
      <c r="D163">
        <v>1216.52</v>
      </c>
    </row>
    <row r="164" spans="2:4" x14ac:dyDescent="0.25">
      <c r="B164" t="s">
        <v>206</v>
      </c>
      <c r="C164">
        <v>0</v>
      </c>
      <c r="D164">
        <v>0</v>
      </c>
    </row>
    <row r="165" spans="2:4" x14ac:dyDescent="0.25">
      <c r="B165" t="s">
        <v>207</v>
      </c>
      <c r="C165">
        <v>0</v>
      </c>
      <c r="D165">
        <v>0</v>
      </c>
    </row>
    <row r="166" spans="2:4" x14ac:dyDescent="0.25">
      <c r="B166" t="s">
        <v>208</v>
      </c>
      <c r="C166">
        <v>0</v>
      </c>
      <c r="D166">
        <v>0</v>
      </c>
    </row>
    <row r="167" spans="2:4" x14ac:dyDescent="0.25">
      <c r="B167" t="s">
        <v>209</v>
      </c>
      <c r="C167">
        <v>0</v>
      </c>
      <c r="D167">
        <v>0</v>
      </c>
    </row>
    <row r="168" spans="2:4" x14ac:dyDescent="0.25">
      <c r="B168" t="s">
        <v>210</v>
      </c>
      <c r="C168">
        <v>0</v>
      </c>
      <c r="D168">
        <v>0</v>
      </c>
    </row>
    <row r="170" spans="2:4" x14ac:dyDescent="0.25">
      <c r="B170" t="s">
        <v>212</v>
      </c>
      <c r="C170">
        <v>0</v>
      </c>
      <c r="D170">
        <v>0</v>
      </c>
    </row>
    <row r="171" spans="2:4" x14ac:dyDescent="0.25">
      <c r="B171" t="s">
        <v>213</v>
      </c>
      <c r="C171">
        <v>1172.77</v>
      </c>
      <c r="D171">
        <v>4579.5200000000004</v>
      </c>
    </row>
    <row r="172" spans="2:4" x14ac:dyDescent="0.25">
      <c r="B172" t="s">
        <v>214</v>
      </c>
      <c r="C172">
        <v>1511.81</v>
      </c>
      <c r="D172">
        <v>6573.86</v>
      </c>
    </row>
    <row r="173" spans="2:4" x14ac:dyDescent="0.25">
      <c r="B173" t="s">
        <v>215</v>
      </c>
      <c r="C173">
        <v>851.15</v>
      </c>
      <c r="D173">
        <v>2511.56</v>
      </c>
    </row>
    <row r="174" spans="2:4" x14ac:dyDescent="0.25">
      <c r="B174" t="s">
        <v>216</v>
      </c>
      <c r="C174">
        <v>203.04</v>
      </c>
      <c r="D174">
        <v>419.81</v>
      </c>
    </row>
    <row r="175" spans="2:4" x14ac:dyDescent="0.25">
      <c r="B175" t="s">
        <v>217</v>
      </c>
      <c r="C175">
        <v>24.88</v>
      </c>
      <c r="D175">
        <v>50.34</v>
      </c>
    </row>
    <row r="176" spans="2:4" x14ac:dyDescent="0.25">
      <c r="B176" t="s">
        <v>218</v>
      </c>
      <c r="C176">
        <v>0</v>
      </c>
      <c r="D176">
        <v>0</v>
      </c>
    </row>
    <row r="177" spans="2:4" x14ac:dyDescent="0.25">
      <c r="B177" t="s">
        <v>219</v>
      </c>
      <c r="C177">
        <v>0</v>
      </c>
      <c r="D177">
        <v>0</v>
      </c>
    </row>
    <row r="178" spans="2:4" x14ac:dyDescent="0.25">
      <c r="B178" t="s">
        <v>220</v>
      </c>
      <c r="C178">
        <v>0</v>
      </c>
      <c r="D178">
        <v>0</v>
      </c>
    </row>
    <row r="179" spans="2:4" x14ac:dyDescent="0.25">
      <c r="B179" t="s">
        <v>221</v>
      </c>
      <c r="C179">
        <v>0</v>
      </c>
      <c r="D179">
        <v>0</v>
      </c>
    </row>
    <row r="180" spans="2:4" x14ac:dyDescent="0.25">
      <c r="B180" t="s">
        <v>222</v>
      </c>
      <c r="C180">
        <v>0</v>
      </c>
      <c r="D180">
        <v>0</v>
      </c>
    </row>
    <row r="182" spans="2:4" x14ac:dyDescent="0.25">
      <c r="B182" t="s">
        <v>224</v>
      </c>
      <c r="C182">
        <v>0</v>
      </c>
      <c r="D182">
        <v>0</v>
      </c>
    </row>
    <row r="183" spans="2:4" x14ac:dyDescent="0.25">
      <c r="B183" t="s">
        <v>225</v>
      </c>
      <c r="C183">
        <v>1094.25</v>
      </c>
      <c r="D183">
        <v>3593.08</v>
      </c>
    </row>
    <row r="184" spans="2:4" x14ac:dyDescent="0.25">
      <c r="B184" t="s">
        <v>226</v>
      </c>
      <c r="C184">
        <v>3420.71</v>
      </c>
      <c r="D184">
        <v>7247.51</v>
      </c>
    </row>
    <row r="185" spans="2:4" x14ac:dyDescent="0.25">
      <c r="B185" t="s">
        <v>227</v>
      </c>
      <c r="C185">
        <v>334.43</v>
      </c>
      <c r="D185">
        <v>3446.26</v>
      </c>
    </row>
    <row r="186" spans="2:4" x14ac:dyDescent="0.25">
      <c r="B186" t="s">
        <v>228</v>
      </c>
      <c r="C186">
        <v>67.849999999999994</v>
      </c>
      <c r="D186">
        <v>365.57</v>
      </c>
    </row>
    <row r="187" spans="2:4" x14ac:dyDescent="0.25">
      <c r="B187" t="s">
        <v>229</v>
      </c>
      <c r="C187">
        <v>3.8</v>
      </c>
      <c r="D187">
        <v>46.76</v>
      </c>
    </row>
    <row r="188" spans="2:4" x14ac:dyDescent="0.25">
      <c r="B188" t="s">
        <v>230</v>
      </c>
      <c r="C188">
        <v>0</v>
      </c>
      <c r="D188">
        <v>0</v>
      </c>
    </row>
    <row r="189" spans="2:4" x14ac:dyDescent="0.25">
      <c r="B189" t="s">
        <v>231</v>
      </c>
      <c r="C189">
        <v>0</v>
      </c>
      <c r="D189">
        <v>0</v>
      </c>
    </row>
    <row r="190" spans="2:4" x14ac:dyDescent="0.25">
      <c r="B190" t="s">
        <v>232</v>
      </c>
      <c r="C190">
        <v>0</v>
      </c>
      <c r="D190">
        <v>0</v>
      </c>
    </row>
    <row r="191" spans="2:4" x14ac:dyDescent="0.25">
      <c r="B191" t="s">
        <v>233</v>
      </c>
      <c r="C191">
        <v>0</v>
      </c>
      <c r="D191">
        <v>0</v>
      </c>
    </row>
    <row r="192" spans="2:4" x14ac:dyDescent="0.25">
      <c r="B192" t="s">
        <v>234</v>
      </c>
      <c r="C192">
        <v>0</v>
      </c>
      <c r="D192">
        <v>0</v>
      </c>
    </row>
    <row r="194" spans="2:4" x14ac:dyDescent="0.25">
      <c r="B194" t="s">
        <v>236</v>
      </c>
      <c r="C194">
        <v>0</v>
      </c>
      <c r="D194">
        <v>278.08</v>
      </c>
    </row>
    <row r="195" spans="2:4" x14ac:dyDescent="0.25">
      <c r="B195" t="s">
        <v>237</v>
      </c>
      <c r="C195">
        <v>86.37</v>
      </c>
      <c r="D195">
        <v>237.69</v>
      </c>
    </row>
    <row r="196" spans="2:4" x14ac:dyDescent="0.25">
      <c r="B196" t="s">
        <v>238</v>
      </c>
      <c r="C196">
        <v>147.33000000000001</v>
      </c>
      <c r="D196">
        <v>422.18</v>
      </c>
    </row>
    <row r="197" spans="2:4" x14ac:dyDescent="0.25">
      <c r="B197" t="s">
        <v>239</v>
      </c>
      <c r="C197">
        <v>274.92</v>
      </c>
      <c r="D197">
        <v>588.03</v>
      </c>
    </row>
    <row r="198" spans="2:4" x14ac:dyDescent="0.25">
      <c r="B198" t="s">
        <v>240</v>
      </c>
      <c r="C198">
        <v>345.86</v>
      </c>
      <c r="D198">
        <v>888.57</v>
      </c>
    </row>
    <row r="199" spans="2:4" x14ac:dyDescent="0.25">
      <c r="B199" t="s">
        <v>241</v>
      </c>
      <c r="C199">
        <v>769.41</v>
      </c>
      <c r="D199">
        <v>1596.09</v>
      </c>
    </row>
    <row r="200" spans="2:4" x14ac:dyDescent="0.25">
      <c r="B200" t="s">
        <v>242</v>
      </c>
      <c r="C200">
        <v>716.53</v>
      </c>
      <c r="D200">
        <v>1852.09</v>
      </c>
    </row>
    <row r="201" spans="2:4" x14ac:dyDescent="0.25">
      <c r="B201" t="s">
        <v>243</v>
      </c>
      <c r="C201">
        <v>993.22</v>
      </c>
      <c r="D201">
        <v>2612.23</v>
      </c>
    </row>
    <row r="202" spans="2:4" x14ac:dyDescent="0.25">
      <c r="B202" t="s">
        <v>244</v>
      </c>
      <c r="C202">
        <v>996.8</v>
      </c>
      <c r="D202">
        <v>3059.33</v>
      </c>
    </row>
    <row r="203" spans="2:4" x14ac:dyDescent="0.25">
      <c r="B203" t="s">
        <v>245</v>
      </c>
      <c r="C203">
        <v>429.07</v>
      </c>
      <c r="D203">
        <v>2196.6</v>
      </c>
    </row>
    <row r="204" spans="2:4" x14ac:dyDescent="0.25">
      <c r="B204" t="s">
        <v>246</v>
      </c>
      <c r="C204">
        <v>147.11000000000001</v>
      </c>
      <c r="D204">
        <v>1018.72</v>
      </c>
    </row>
    <row r="206" spans="2:4" x14ac:dyDescent="0.25">
      <c r="B206" t="s">
        <v>248</v>
      </c>
      <c r="C206">
        <v>0</v>
      </c>
      <c r="D206">
        <v>85.97</v>
      </c>
    </row>
    <row r="207" spans="2:4" x14ac:dyDescent="0.25">
      <c r="B207" t="s">
        <v>249</v>
      </c>
      <c r="C207">
        <v>110.19</v>
      </c>
      <c r="D207">
        <v>118.61</v>
      </c>
    </row>
    <row r="208" spans="2:4" x14ac:dyDescent="0.25">
      <c r="B208" t="s">
        <v>250</v>
      </c>
      <c r="C208">
        <v>148.72999999999999</v>
      </c>
      <c r="D208">
        <v>229.25</v>
      </c>
    </row>
    <row r="209" spans="2:4" x14ac:dyDescent="0.25">
      <c r="B209" t="s">
        <v>251</v>
      </c>
      <c r="C209">
        <v>149.22</v>
      </c>
      <c r="D209">
        <v>377.12</v>
      </c>
    </row>
    <row r="210" spans="2:4" x14ac:dyDescent="0.25">
      <c r="B210" t="s">
        <v>252</v>
      </c>
      <c r="C210">
        <v>159.79</v>
      </c>
      <c r="D210">
        <v>466.07</v>
      </c>
    </row>
    <row r="211" spans="2:4" x14ac:dyDescent="0.25">
      <c r="B211" t="s">
        <v>253</v>
      </c>
      <c r="C211">
        <v>296.95</v>
      </c>
      <c r="D211">
        <v>1160.5</v>
      </c>
    </row>
    <row r="212" spans="2:4" x14ac:dyDescent="0.25">
      <c r="B212" t="s">
        <v>254</v>
      </c>
      <c r="C212">
        <v>250.48</v>
      </c>
      <c r="D212">
        <v>1121.96</v>
      </c>
    </row>
    <row r="213" spans="2:4" x14ac:dyDescent="0.25">
      <c r="B213" t="s">
        <v>255</v>
      </c>
      <c r="C213">
        <v>662.1</v>
      </c>
      <c r="D213">
        <v>2368.2399999999998</v>
      </c>
    </row>
    <row r="214" spans="2:4" x14ac:dyDescent="0.25">
      <c r="B214" t="s">
        <v>256</v>
      </c>
      <c r="C214">
        <v>1266.3599999999999</v>
      </c>
      <c r="D214">
        <v>3747.29</v>
      </c>
    </row>
    <row r="215" spans="2:4" x14ac:dyDescent="0.25">
      <c r="B215" t="s">
        <v>257</v>
      </c>
      <c r="C215">
        <v>1228.76</v>
      </c>
      <c r="D215">
        <v>2827.38</v>
      </c>
    </row>
    <row r="216" spans="2:4" x14ac:dyDescent="0.25">
      <c r="B216" t="s">
        <v>258</v>
      </c>
      <c r="C216">
        <v>637.28</v>
      </c>
      <c r="D216">
        <v>2163.8200000000002</v>
      </c>
    </row>
    <row r="218" spans="2:4" x14ac:dyDescent="0.25">
      <c r="B218" t="s">
        <v>260</v>
      </c>
      <c r="C218">
        <v>0</v>
      </c>
      <c r="D218">
        <v>0</v>
      </c>
    </row>
    <row r="219" spans="2:4" x14ac:dyDescent="0.25">
      <c r="B219" t="s">
        <v>261</v>
      </c>
      <c r="C219">
        <v>53.31</v>
      </c>
      <c r="D219">
        <v>242.3</v>
      </c>
    </row>
    <row r="220" spans="2:4" x14ac:dyDescent="0.25">
      <c r="B220" t="s">
        <v>262</v>
      </c>
      <c r="C220">
        <v>168.38</v>
      </c>
      <c r="D220">
        <v>346.53</v>
      </c>
    </row>
    <row r="221" spans="2:4" x14ac:dyDescent="0.25">
      <c r="B221" t="s">
        <v>263</v>
      </c>
      <c r="C221">
        <v>460.35</v>
      </c>
      <c r="D221">
        <v>703.31</v>
      </c>
    </row>
    <row r="222" spans="2:4" x14ac:dyDescent="0.25">
      <c r="B222" t="s">
        <v>264</v>
      </c>
      <c r="C222">
        <v>394.36</v>
      </c>
      <c r="D222">
        <v>1818.84</v>
      </c>
    </row>
    <row r="223" spans="2:4" x14ac:dyDescent="0.25">
      <c r="B223" t="s">
        <v>265</v>
      </c>
      <c r="C223">
        <v>196.22</v>
      </c>
      <c r="D223">
        <v>1295.6600000000001</v>
      </c>
    </row>
    <row r="224" spans="2:4" x14ac:dyDescent="0.25">
      <c r="B224" t="s">
        <v>266</v>
      </c>
      <c r="C224">
        <v>0</v>
      </c>
      <c r="D224">
        <v>0</v>
      </c>
    </row>
    <row r="225" spans="2:4" x14ac:dyDescent="0.25">
      <c r="B225" t="s">
        <v>267</v>
      </c>
      <c r="C225">
        <v>0</v>
      </c>
      <c r="D225">
        <v>0</v>
      </c>
    </row>
    <row r="226" spans="2:4" x14ac:dyDescent="0.25">
      <c r="B226" t="s">
        <v>268</v>
      </c>
      <c r="C226">
        <v>0</v>
      </c>
      <c r="D226">
        <v>0</v>
      </c>
    </row>
    <row r="227" spans="2:4" x14ac:dyDescent="0.25">
      <c r="B227" t="s">
        <v>269</v>
      </c>
      <c r="C227">
        <v>0</v>
      </c>
      <c r="D227">
        <v>0</v>
      </c>
    </row>
    <row r="228" spans="2:4" x14ac:dyDescent="0.25">
      <c r="B228" t="s">
        <v>270</v>
      </c>
      <c r="C228">
        <v>0</v>
      </c>
      <c r="D228">
        <v>0</v>
      </c>
    </row>
    <row r="230" spans="2:4" x14ac:dyDescent="0.25">
      <c r="B230" t="s">
        <v>272</v>
      </c>
      <c r="C230">
        <v>0</v>
      </c>
      <c r="D230">
        <v>0</v>
      </c>
    </row>
    <row r="231" spans="2:4" x14ac:dyDescent="0.25">
      <c r="B231" t="s">
        <v>273</v>
      </c>
      <c r="C231">
        <v>4.3600000000000003</v>
      </c>
      <c r="D231">
        <v>9.69</v>
      </c>
    </row>
    <row r="232" spans="2:4" x14ac:dyDescent="0.25">
      <c r="B232" t="s">
        <v>274</v>
      </c>
      <c r="C232">
        <v>180.88</v>
      </c>
      <c r="D232">
        <v>84.85</v>
      </c>
    </row>
    <row r="233" spans="2:4" x14ac:dyDescent="0.25">
      <c r="B233" t="s">
        <v>275</v>
      </c>
      <c r="C233">
        <v>1379.97</v>
      </c>
      <c r="D233">
        <v>309.98</v>
      </c>
    </row>
    <row r="234" spans="2:4" x14ac:dyDescent="0.25">
      <c r="B234" t="s">
        <v>276</v>
      </c>
      <c r="C234">
        <v>2057.21</v>
      </c>
      <c r="D234">
        <v>1938.62</v>
      </c>
    </row>
    <row r="235" spans="2:4" x14ac:dyDescent="0.25">
      <c r="B235" t="s">
        <v>277</v>
      </c>
      <c r="C235">
        <v>1308.26</v>
      </c>
      <c r="D235">
        <v>2583.11</v>
      </c>
    </row>
    <row r="236" spans="2:4" x14ac:dyDescent="0.25">
      <c r="B236" t="s">
        <v>278</v>
      </c>
      <c r="C236">
        <v>0</v>
      </c>
      <c r="D236">
        <v>0</v>
      </c>
    </row>
    <row r="237" spans="2:4" x14ac:dyDescent="0.25">
      <c r="B237" t="s">
        <v>279</v>
      </c>
      <c r="C237">
        <v>0</v>
      </c>
      <c r="D237">
        <v>0</v>
      </c>
    </row>
    <row r="238" spans="2:4" x14ac:dyDescent="0.25">
      <c r="B238" t="s">
        <v>280</v>
      </c>
      <c r="C238">
        <v>0</v>
      </c>
      <c r="D238">
        <v>0</v>
      </c>
    </row>
    <row r="239" spans="2:4" x14ac:dyDescent="0.25">
      <c r="B239" t="s">
        <v>281</v>
      </c>
      <c r="C239">
        <v>0</v>
      </c>
      <c r="D239">
        <v>0</v>
      </c>
    </row>
    <row r="240" spans="2:4" x14ac:dyDescent="0.25">
      <c r="B240" t="s">
        <v>282</v>
      </c>
      <c r="C240">
        <v>0</v>
      </c>
      <c r="D240">
        <v>0</v>
      </c>
    </row>
    <row r="242" spans="2:4" x14ac:dyDescent="0.25">
      <c r="B242" t="s">
        <v>284</v>
      </c>
      <c r="C242">
        <v>0</v>
      </c>
      <c r="D242">
        <v>0</v>
      </c>
    </row>
    <row r="243" spans="2:4" x14ac:dyDescent="0.25">
      <c r="B243" t="s">
        <v>285</v>
      </c>
      <c r="C243">
        <v>0.85</v>
      </c>
      <c r="D243">
        <v>20.79</v>
      </c>
    </row>
    <row r="244" spans="2:4" x14ac:dyDescent="0.25">
      <c r="B244" t="s">
        <v>286</v>
      </c>
      <c r="C244">
        <v>74.430000000000007</v>
      </c>
      <c r="D244">
        <v>63.82</v>
      </c>
    </row>
    <row r="245" spans="2:4" x14ac:dyDescent="0.25">
      <c r="B245" t="s">
        <v>287</v>
      </c>
      <c r="C245">
        <v>780.1</v>
      </c>
      <c r="D245">
        <v>166.9</v>
      </c>
    </row>
    <row r="246" spans="2:4" x14ac:dyDescent="0.25">
      <c r="B246" t="s">
        <v>288</v>
      </c>
      <c r="C246">
        <v>1929.38</v>
      </c>
      <c r="D246">
        <v>1512.4</v>
      </c>
    </row>
    <row r="247" spans="2:4" x14ac:dyDescent="0.25">
      <c r="B247" t="s">
        <v>289</v>
      </c>
      <c r="C247">
        <v>2146.34</v>
      </c>
      <c r="D247">
        <v>3129.63</v>
      </c>
    </row>
    <row r="248" spans="2:4" x14ac:dyDescent="0.25">
      <c r="B248" t="s">
        <v>290</v>
      </c>
      <c r="C248">
        <v>0</v>
      </c>
      <c r="D248">
        <v>0</v>
      </c>
    </row>
    <row r="249" spans="2:4" x14ac:dyDescent="0.25">
      <c r="B249" t="s">
        <v>291</v>
      </c>
      <c r="C249">
        <v>0</v>
      </c>
      <c r="D249">
        <v>0</v>
      </c>
    </row>
    <row r="250" spans="2:4" x14ac:dyDescent="0.25">
      <c r="B250" t="s">
        <v>292</v>
      </c>
      <c r="C250">
        <v>0</v>
      </c>
      <c r="D250">
        <v>0</v>
      </c>
    </row>
    <row r="251" spans="2:4" x14ac:dyDescent="0.25">
      <c r="B251" t="s">
        <v>293</v>
      </c>
      <c r="C251">
        <v>0</v>
      </c>
      <c r="D251">
        <v>0</v>
      </c>
    </row>
    <row r="252" spans="2:4" x14ac:dyDescent="0.25">
      <c r="B252" t="s">
        <v>294</v>
      </c>
      <c r="C252">
        <v>0</v>
      </c>
      <c r="D252">
        <v>0</v>
      </c>
    </row>
    <row r="254" spans="2:4" x14ac:dyDescent="0.25">
      <c r="B254" t="s">
        <v>296</v>
      </c>
      <c r="C254">
        <v>0</v>
      </c>
      <c r="D254">
        <v>0</v>
      </c>
    </row>
    <row r="255" spans="2:4" x14ac:dyDescent="0.25">
      <c r="B255" t="s">
        <v>297</v>
      </c>
      <c r="C255">
        <v>8.19</v>
      </c>
      <c r="D255">
        <v>7.8</v>
      </c>
    </row>
    <row r="256" spans="2:4" x14ac:dyDescent="0.25">
      <c r="B256" t="s">
        <v>298</v>
      </c>
      <c r="C256">
        <v>5.36</v>
      </c>
      <c r="D256">
        <v>66.489999999999995</v>
      </c>
    </row>
    <row r="257" spans="2:4" x14ac:dyDescent="0.25">
      <c r="B257" t="s">
        <v>299</v>
      </c>
      <c r="C257">
        <v>328.88</v>
      </c>
      <c r="D257">
        <v>81.58</v>
      </c>
    </row>
    <row r="258" spans="2:4" x14ac:dyDescent="0.25">
      <c r="B258" t="s">
        <v>300</v>
      </c>
      <c r="C258">
        <v>1774.08</v>
      </c>
      <c r="D258">
        <v>1163.6199999999999</v>
      </c>
    </row>
    <row r="259" spans="2:4" x14ac:dyDescent="0.25">
      <c r="B259" t="s">
        <v>301</v>
      </c>
      <c r="C259">
        <v>2815.71</v>
      </c>
      <c r="D259">
        <v>3570.46</v>
      </c>
    </row>
    <row r="260" spans="2:4" x14ac:dyDescent="0.25">
      <c r="B260" t="s">
        <v>302</v>
      </c>
      <c r="C260">
        <v>0</v>
      </c>
      <c r="D260">
        <v>0</v>
      </c>
    </row>
    <row r="261" spans="2:4" x14ac:dyDescent="0.25">
      <c r="B261" t="s">
        <v>303</v>
      </c>
      <c r="C261">
        <v>0</v>
      </c>
      <c r="D261">
        <v>0</v>
      </c>
    </row>
    <row r="262" spans="2:4" x14ac:dyDescent="0.25">
      <c r="B262" t="s">
        <v>304</v>
      </c>
      <c r="C262">
        <v>0</v>
      </c>
      <c r="D262">
        <v>0</v>
      </c>
    </row>
    <row r="263" spans="2:4" x14ac:dyDescent="0.25">
      <c r="B263" t="s">
        <v>305</v>
      </c>
      <c r="C263">
        <v>0</v>
      </c>
      <c r="D263">
        <v>0</v>
      </c>
    </row>
    <row r="264" spans="2:4" x14ac:dyDescent="0.25">
      <c r="B264" t="s">
        <v>306</v>
      </c>
      <c r="C264">
        <v>0</v>
      </c>
      <c r="D264">
        <v>0</v>
      </c>
    </row>
    <row r="266" spans="2:4" x14ac:dyDescent="0.25">
      <c r="B266" t="s">
        <v>308</v>
      </c>
      <c r="C266">
        <v>0</v>
      </c>
      <c r="D266">
        <v>0</v>
      </c>
    </row>
    <row r="267" spans="2:4" x14ac:dyDescent="0.25">
      <c r="B267" t="s">
        <v>309</v>
      </c>
      <c r="C267">
        <v>7.65</v>
      </c>
      <c r="D267">
        <v>7.07</v>
      </c>
    </row>
    <row r="268" spans="2:4" x14ac:dyDescent="0.25">
      <c r="B268" t="s">
        <v>310</v>
      </c>
      <c r="C268">
        <v>18.55</v>
      </c>
      <c r="D268">
        <v>67.36</v>
      </c>
    </row>
    <row r="269" spans="2:4" x14ac:dyDescent="0.25">
      <c r="B269" t="s">
        <v>311</v>
      </c>
      <c r="C269">
        <v>552.70000000000005</v>
      </c>
      <c r="D269">
        <v>124.34</v>
      </c>
    </row>
    <row r="270" spans="2:4" x14ac:dyDescent="0.25">
      <c r="B270" t="s">
        <v>312</v>
      </c>
      <c r="C270">
        <v>2135.14</v>
      </c>
      <c r="D270">
        <v>1338.96</v>
      </c>
    </row>
    <row r="271" spans="2:4" x14ac:dyDescent="0.25">
      <c r="B271" t="s">
        <v>313</v>
      </c>
      <c r="C271">
        <v>2227.42</v>
      </c>
      <c r="D271">
        <v>3355.59</v>
      </c>
    </row>
    <row r="272" spans="2:4" x14ac:dyDescent="0.25">
      <c r="B272" t="s">
        <v>314</v>
      </c>
      <c r="C272">
        <v>0</v>
      </c>
      <c r="D272">
        <v>0</v>
      </c>
    </row>
    <row r="273" spans="2:4" x14ac:dyDescent="0.25">
      <c r="B273" t="s">
        <v>315</v>
      </c>
      <c r="C273">
        <v>0</v>
      </c>
      <c r="D273">
        <v>0</v>
      </c>
    </row>
    <row r="274" spans="2:4" x14ac:dyDescent="0.25">
      <c r="B274" t="s">
        <v>316</v>
      </c>
      <c r="C274">
        <v>0</v>
      </c>
      <c r="D274">
        <v>0</v>
      </c>
    </row>
    <row r="275" spans="2:4" x14ac:dyDescent="0.25">
      <c r="B275" t="s">
        <v>317</v>
      </c>
      <c r="C275">
        <v>0</v>
      </c>
      <c r="D275">
        <v>0</v>
      </c>
    </row>
    <row r="276" spans="2:4" x14ac:dyDescent="0.25">
      <c r="B276" t="s">
        <v>318</v>
      </c>
      <c r="C276">
        <v>0</v>
      </c>
      <c r="D276">
        <v>0</v>
      </c>
    </row>
    <row r="278" spans="2:4" x14ac:dyDescent="0.25">
      <c r="B278" t="s">
        <v>320</v>
      </c>
      <c r="C278">
        <v>0</v>
      </c>
      <c r="D278">
        <v>0</v>
      </c>
    </row>
    <row r="279" spans="2:4" x14ac:dyDescent="0.25">
      <c r="B279" t="s">
        <v>321</v>
      </c>
      <c r="C279">
        <v>66.52</v>
      </c>
      <c r="D279">
        <v>425.66</v>
      </c>
    </row>
    <row r="280" spans="2:4" x14ac:dyDescent="0.25">
      <c r="B280" t="s">
        <v>322</v>
      </c>
      <c r="C280">
        <v>42.63</v>
      </c>
      <c r="D280">
        <v>548.5</v>
      </c>
    </row>
    <row r="281" spans="2:4" x14ac:dyDescent="0.25">
      <c r="B281" t="s">
        <v>323</v>
      </c>
      <c r="C281">
        <v>14.62</v>
      </c>
      <c r="D281">
        <v>184.16</v>
      </c>
    </row>
    <row r="282" spans="2:4" x14ac:dyDescent="0.25">
      <c r="B282" t="s">
        <v>324</v>
      </c>
      <c r="C282">
        <v>1.78</v>
      </c>
      <c r="D282">
        <v>14.57</v>
      </c>
    </row>
    <row r="283" spans="2:4" x14ac:dyDescent="0.25">
      <c r="B283" t="s">
        <v>325</v>
      </c>
      <c r="C283">
        <v>0.62</v>
      </c>
      <c r="D283">
        <v>5.4</v>
      </c>
    </row>
    <row r="284" spans="2:4" x14ac:dyDescent="0.25">
      <c r="B284" t="s">
        <v>326</v>
      </c>
      <c r="C284">
        <v>0</v>
      </c>
      <c r="D284">
        <v>0</v>
      </c>
    </row>
    <row r="285" spans="2:4" x14ac:dyDescent="0.25">
      <c r="B285" t="s">
        <v>327</v>
      </c>
      <c r="C285">
        <v>0</v>
      </c>
      <c r="D285">
        <v>0</v>
      </c>
    </row>
    <row r="286" spans="2:4" x14ac:dyDescent="0.25">
      <c r="B286" t="s">
        <v>328</v>
      </c>
      <c r="C286">
        <v>0</v>
      </c>
      <c r="D286">
        <v>0</v>
      </c>
    </row>
    <row r="287" spans="2:4" x14ac:dyDescent="0.25">
      <c r="B287" t="s">
        <v>329</v>
      </c>
      <c r="C287">
        <v>0</v>
      </c>
      <c r="D287">
        <v>0</v>
      </c>
    </row>
    <row r="288" spans="2:4" x14ac:dyDescent="0.25">
      <c r="B288" t="s">
        <v>330</v>
      </c>
      <c r="C288">
        <v>0</v>
      </c>
      <c r="D288">
        <v>0</v>
      </c>
    </row>
    <row r="290" spans="2:4" x14ac:dyDescent="0.25">
      <c r="B290" t="s">
        <v>332</v>
      </c>
      <c r="C290">
        <v>2712.89</v>
      </c>
      <c r="D290">
        <v>0</v>
      </c>
    </row>
    <row r="291" spans="2:4" x14ac:dyDescent="0.25">
      <c r="B291" t="s">
        <v>333</v>
      </c>
      <c r="C291">
        <v>1079</v>
      </c>
      <c r="D291">
        <v>156.28</v>
      </c>
    </row>
    <row r="292" spans="2:4" x14ac:dyDescent="0.25">
      <c r="B292" t="s">
        <v>334</v>
      </c>
      <c r="C292">
        <v>0</v>
      </c>
      <c r="D292">
        <v>638.66999999999996</v>
      </c>
    </row>
    <row r="293" spans="2:4" x14ac:dyDescent="0.25">
      <c r="B293" t="s">
        <v>335</v>
      </c>
      <c r="C293">
        <v>0</v>
      </c>
      <c r="D293">
        <v>1398.38</v>
      </c>
    </row>
    <row r="294" spans="2:4" x14ac:dyDescent="0.25">
      <c r="B294" t="s">
        <v>336</v>
      </c>
      <c r="C294">
        <v>0</v>
      </c>
      <c r="D294">
        <v>710.95</v>
      </c>
    </row>
    <row r="295" spans="2:4" x14ac:dyDescent="0.25">
      <c r="B295" t="s">
        <v>337</v>
      </c>
      <c r="C295">
        <v>0</v>
      </c>
      <c r="D295">
        <v>0</v>
      </c>
    </row>
    <row r="296" spans="2:4" x14ac:dyDescent="0.25">
      <c r="B296" t="s">
        <v>338</v>
      </c>
      <c r="C296">
        <v>0</v>
      </c>
      <c r="D296">
        <v>0</v>
      </c>
    </row>
    <row r="297" spans="2:4" x14ac:dyDescent="0.25">
      <c r="B297" t="s">
        <v>339</v>
      </c>
      <c r="C297">
        <v>0</v>
      </c>
      <c r="D297">
        <v>0</v>
      </c>
    </row>
    <row r="298" spans="2:4" x14ac:dyDescent="0.25">
      <c r="B298" t="s">
        <v>340</v>
      </c>
      <c r="C298">
        <v>0</v>
      </c>
      <c r="D298">
        <v>0</v>
      </c>
    </row>
    <row r="299" spans="2:4" x14ac:dyDescent="0.25">
      <c r="B299" t="s">
        <v>341</v>
      </c>
      <c r="C299">
        <v>0</v>
      </c>
      <c r="D299">
        <v>0</v>
      </c>
    </row>
    <row r="300" spans="2:4" x14ac:dyDescent="0.25">
      <c r="B300" t="s">
        <v>342</v>
      </c>
      <c r="C300">
        <v>0</v>
      </c>
      <c r="D300">
        <v>0</v>
      </c>
    </row>
    <row r="302" spans="2:4" x14ac:dyDescent="0.25">
      <c r="B302" t="s">
        <v>344</v>
      </c>
      <c r="C302">
        <v>1144.9000000000001</v>
      </c>
      <c r="D302">
        <v>0</v>
      </c>
    </row>
    <row r="303" spans="2:4" x14ac:dyDescent="0.25">
      <c r="B303" t="s">
        <v>345</v>
      </c>
      <c r="C303">
        <v>2646</v>
      </c>
      <c r="D303">
        <v>87.54</v>
      </c>
    </row>
    <row r="304" spans="2:4" x14ac:dyDescent="0.25">
      <c r="B304" t="s">
        <v>346</v>
      </c>
      <c r="C304">
        <v>0</v>
      </c>
      <c r="D304">
        <v>588.48</v>
      </c>
    </row>
    <row r="305" spans="2:4" x14ac:dyDescent="0.25">
      <c r="B305" t="s">
        <v>347</v>
      </c>
      <c r="C305">
        <v>0</v>
      </c>
      <c r="D305">
        <v>1472.71</v>
      </c>
    </row>
    <row r="306" spans="2:4" x14ac:dyDescent="0.25">
      <c r="B306" t="s">
        <v>348</v>
      </c>
      <c r="C306">
        <v>0</v>
      </c>
      <c r="D306">
        <v>754.65</v>
      </c>
    </row>
    <row r="307" spans="2:4" x14ac:dyDescent="0.25">
      <c r="B307" t="s">
        <v>349</v>
      </c>
      <c r="C307">
        <v>0</v>
      </c>
      <c r="D307">
        <v>0</v>
      </c>
    </row>
    <row r="308" spans="2:4" x14ac:dyDescent="0.25">
      <c r="B308" t="s">
        <v>350</v>
      </c>
      <c r="C308">
        <v>0</v>
      </c>
      <c r="D308">
        <v>0</v>
      </c>
    </row>
    <row r="309" spans="2:4" x14ac:dyDescent="0.25">
      <c r="B309" t="s">
        <v>351</v>
      </c>
      <c r="C309">
        <v>0</v>
      </c>
      <c r="D309">
        <v>0</v>
      </c>
    </row>
    <row r="310" spans="2:4" x14ac:dyDescent="0.25">
      <c r="B310" t="s">
        <v>352</v>
      </c>
      <c r="C310">
        <v>0</v>
      </c>
      <c r="D310">
        <v>0</v>
      </c>
    </row>
    <row r="311" spans="2:4" x14ac:dyDescent="0.25">
      <c r="B311" t="s">
        <v>353</v>
      </c>
      <c r="C311">
        <v>0</v>
      </c>
      <c r="D311">
        <v>0</v>
      </c>
    </row>
    <row r="312" spans="2:4" x14ac:dyDescent="0.25">
      <c r="B312" t="s">
        <v>354</v>
      </c>
      <c r="C312">
        <v>0</v>
      </c>
      <c r="D312">
        <v>0</v>
      </c>
    </row>
    <row r="314" spans="2:4" x14ac:dyDescent="0.25">
      <c r="B314" t="s">
        <v>356</v>
      </c>
      <c r="C314">
        <v>2046.32</v>
      </c>
      <c r="D314">
        <v>0</v>
      </c>
    </row>
    <row r="315" spans="2:4" x14ac:dyDescent="0.25">
      <c r="B315" t="s">
        <v>357</v>
      </c>
      <c r="C315">
        <v>1745.56</v>
      </c>
      <c r="D315">
        <v>368.33</v>
      </c>
    </row>
    <row r="316" spans="2:4" x14ac:dyDescent="0.25">
      <c r="B316" t="s">
        <v>358</v>
      </c>
      <c r="C316">
        <v>0</v>
      </c>
      <c r="D316">
        <v>935.67</v>
      </c>
    </row>
    <row r="317" spans="2:4" x14ac:dyDescent="0.25">
      <c r="B317" t="s">
        <v>359</v>
      </c>
      <c r="C317">
        <v>0</v>
      </c>
      <c r="D317">
        <v>1189.5</v>
      </c>
    </row>
    <row r="318" spans="2:4" x14ac:dyDescent="0.25">
      <c r="B318" t="s">
        <v>360</v>
      </c>
      <c r="C318">
        <v>0</v>
      </c>
      <c r="D318">
        <v>394.37</v>
      </c>
    </row>
    <row r="319" spans="2:4" x14ac:dyDescent="0.25">
      <c r="B319" t="s">
        <v>361</v>
      </c>
      <c r="C319">
        <v>0</v>
      </c>
      <c r="D319">
        <v>0</v>
      </c>
    </row>
    <row r="320" spans="2:4" x14ac:dyDescent="0.25">
      <c r="B320" t="s">
        <v>362</v>
      </c>
      <c r="C320">
        <v>0</v>
      </c>
      <c r="D320">
        <v>0</v>
      </c>
    </row>
    <row r="321" spans="2:4" x14ac:dyDescent="0.25">
      <c r="B321" t="s">
        <v>363</v>
      </c>
      <c r="C321">
        <v>0</v>
      </c>
      <c r="D321">
        <v>0</v>
      </c>
    </row>
    <row r="322" spans="2:4" x14ac:dyDescent="0.25">
      <c r="B322" t="s">
        <v>364</v>
      </c>
      <c r="C322">
        <v>0</v>
      </c>
      <c r="D322">
        <v>0</v>
      </c>
    </row>
    <row r="323" spans="2:4" x14ac:dyDescent="0.25">
      <c r="B323" t="s">
        <v>365</v>
      </c>
      <c r="C323">
        <v>0</v>
      </c>
      <c r="D323">
        <v>0</v>
      </c>
    </row>
    <row r="324" spans="2:4" x14ac:dyDescent="0.25">
      <c r="B324" t="s">
        <v>366</v>
      </c>
      <c r="C324">
        <v>0</v>
      </c>
      <c r="D324">
        <v>0</v>
      </c>
    </row>
    <row r="326" spans="2:4" x14ac:dyDescent="0.25">
      <c r="B326" t="s">
        <v>368</v>
      </c>
      <c r="C326">
        <v>2033.36</v>
      </c>
      <c r="D326">
        <v>0</v>
      </c>
    </row>
    <row r="327" spans="2:4" x14ac:dyDescent="0.25">
      <c r="B327" t="s">
        <v>369</v>
      </c>
      <c r="C327">
        <v>1758.52</v>
      </c>
      <c r="D327">
        <v>311.83999999999997</v>
      </c>
    </row>
    <row r="328" spans="2:4" x14ac:dyDescent="0.25">
      <c r="B328" t="s">
        <v>370</v>
      </c>
      <c r="C328">
        <v>0</v>
      </c>
      <c r="D328">
        <v>702.57</v>
      </c>
    </row>
    <row r="329" spans="2:4" x14ac:dyDescent="0.25">
      <c r="B329" t="s">
        <v>371</v>
      </c>
      <c r="C329">
        <v>0</v>
      </c>
      <c r="D329">
        <v>1149.17</v>
      </c>
    </row>
    <row r="330" spans="2:4" x14ac:dyDescent="0.25">
      <c r="B330" t="s">
        <v>372</v>
      </c>
      <c r="C330">
        <v>0</v>
      </c>
      <c r="D330">
        <v>725.76</v>
      </c>
    </row>
    <row r="331" spans="2:4" x14ac:dyDescent="0.25">
      <c r="B331" t="s">
        <v>373</v>
      </c>
      <c r="C331">
        <v>0</v>
      </c>
      <c r="D331">
        <v>0</v>
      </c>
    </row>
    <row r="332" spans="2:4" x14ac:dyDescent="0.25">
      <c r="B332" t="s">
        <v>374</v>
      </c>
      <c r="C332">
        <v>0</v>
      </c>
      <c r="D332">
        <v>0</v>
      </c>
    </row>
    <row r="333" spans="2:4" x14ac:dyDescent="0.25">
      <c r="B333" t="s">
        <v>375</v>
      </c>
      <c r="C333">
        <v>0</v>
      </c>
      <c r="D333">
        <v>0</v>
      </c>
    </row>
    <row r="334" spans="2:4" x14ac:dyDescent="0.25">
      <c r="B334" t="s">
        <v>376</v>
      </c>
      <c r="C334">
        <v>0</v>
      </c>
      <c r="D334">
        <v>0</v>
      </c>
    </row>
    <row r="335" spans="2:4" x14ac:dyDescent="0.25">
      <c r="B335" t="s">
        <v>377</v>
      </c>
      <c r="C335">
        <v>0</v>
      </c>
      <c r="D335">
        <v>0</v>
      </c>
    </row>
    <row r="336" spans="2:4" x14ac:dyDescent="0.25">
      <c r="B336" t="s">
        <v>378</v>
      </c>
      <c r="C336">
        <v>0</v>
      </c>
      <c r="D336">
        <v>0</v>
      </c>
    </row>
    <row r="338" spans="2:4" x14ac:dyDescent="0.25">
      <c r="B338" t="s">
        <v>380</v>
      </c>
      <c r="C338">
        <v>1555.7</v>
      </c>
      <c r="D338">
        <v>0</v>
      </c>
    </row>
    <row r="339" spans="2:4" x14ac:dyDescent="0.25">
      <c r="B339" t="s">
        <v>381</v>
      </c>
      <c r="C339">
        <v>2236.1799999999998</v>
      </c>
      <c r="D339">
        <v>82.18</v>
      </c>
    </row>
    <row r="340" spans="2:4" x14ac:dyDescent="0.25">
      <c r="B340" t="s">
        <v>382</v>
      </c>
      <c r="C340">
        <v>0</v>
      </c>
      <c r="D340">
        <v>233.05</v>
      </c>
    </row>
    <row r="341" spans="2:4" x14ac:dyDescent="0.25">
      <c r="B341" t="s">
        <v>383</v>
      </c>
      <c r="C341">
        <v>0</v>
      </c>
      <c r="D341">
        <v>1156.96</v>
      </c>
    </row>
    <row r="342" spans="2:4" x14ac:dyDescent="0.25">
      <c r="B342" t="s">
        <v>384</v>
      </c>
      <c r="C342">
        <v>0</v>
      </c>
      <c r="D342">
        <v>1429.93</v>
      </c>
    </row>
    <row r="343" spans="2:4" x14ac:dyDescent="0.25">
      <c r="B343" t="s">
        <v>385</v>
      </c>
      <c r="C343">
        <v>0</v>
      </c>
      <c r="D343">
        <v>0</v>
      </c>
    </row>
    <row r="344" spans="2:4" x14ac:dyDescent="0.25">
      <c r="B344" t="s">
        <v>386</v>
      </c>
      <c r="C344">
        <v>0</v>
      </c>
      <c r="D344">
        <v>0</v>
      </c>
    </row>
    <row r="345" spans="2:4" x14ac:dyDescent="0.25">
      <c r="B345" t="s">
        <v>387</v>
      </c>
      <c r="C345">
        <v>0</v>
      </c>
      <c r="D345">
        <v>0</v>
      </c>
    </row>
    <row r="346" spans="2:4" x14ac:dyDescent="0.25">
      <c r="B346" t="s">
        <v>388</v>
      </c>
      <c r="C346">
        <v>0</v>
      </c>
      <c r="D346">
        <v>0</v>
      </c>
    </row>
    <row r="347" spans="2:4" x14ac:dyDescent="0.25">
      <c r="B347" t="s">
        <v>389</v>
      </c>
      <c r="C347">
        <v>0</v>
      </c>
      <c r="D347">
        <v>0</v>
      </c>
    </row>
    <row r="348" spans="2:4" x14ac:dyDescent="0.25">
      <c r="B348" t="s">
        <v>390</v>
      </c>
      <c r="C348">
        <v>0</v>
      </c>
      <c r="D348">
        <v>0</v>
      </c>
    </row>
    <row r="350" spans="2:4" x14ac:dyDescent="0.25">
      <c r="B350" t="s">
        <v>392</v>
      </c>
      <c r="C350">
        <v>2430.04</v>
      </c>
      <c r="D350">
        <v>0</v>
      </c>
    </row>
    <row r="351" spans="2:4" x14ac:dyDescent="0.25">
      <c r="B351" t="s">
        <v>393</v>
      </c>
      <c r="C351">
        <v>1361.84</v>
      </c>
      <c r="D351">
        <v>147.12</v>
      </c>
    </row>
    <row r="352" spans="2:4" x14ac:dyDescent="0.25">
      <c r="B352" t="s">
        <v>394</v>
      </c>
      <c r="C352">
        <v>0</v>
      </c>
      <c r="D352">
        <v>979.2</v>
      </c>
    </row>
    <row r="353" spans="2:4" x14ac:dyDescent="0.25">
      <c r="B353" t="s">
        <v>395</v>
      </c>
      <c r="C353">
        <v>0</v>
      </c>
      <c r="D353">
        <v>1347.93</v>
      </c>
    </row>
    <row r="354" spans="2:4" x14ac:dyDescent="0.25">
      <c r="B354" t="s">
        <v>396</v>
      </c>
      <c r="C354">
        <v>0</v>
      </c>
      <c r="D354">
        <v>417.6</v>
      </c>
    </row>
    <row r="355" spans="2:4" x14ac:dyDescent="0.25">
      <c r="B355" t="s">
        <v>397</v>
      </c>
      <c r="C355">
        <v>0</v>
      </c>
      <c r="D355">
        <v>0</v>
      </c>
    </row>
    <row r="356" spans="2:4" x14ac:dyDescent="0.25">
      <c r="B356" t="s">
        <v>398</v>
      </c>
      <c r="C356">
        <v>0</v>
      </c>
      <c r="D356">
        <v>0</v>
      </c>
    </row>
    <row r="357" spans="2:4" x14ac:dyDescent="0.25">
      <c r="B357" t="s">
        <v>399</v>
      </c>
      <c r="C357">
        <v>0</v>
      </c>
      <c r="D357">
        <v>0</v>
      </c>
    </row>
    <row r="358" spans="2:4" x14ac:dyDescent="0.25">
      <c r="B358" t="s">
        <v>400</v>
      </c>
      <c r="C358">
        <v>0</v>
      </c>
      <c r="D358">
        <v>0</v>
      </c>
    </row>
    <row r="359" spans="2:4" x14ac:dyDescent="0.25">
      <c r="B359" t="s">
        <v>401</v>
      </c>
      <c r="C359">
        <v>0</v>
      </c>
      <c r="D359">
        <v>0</v>
      </c>
    </row>
    <row r="360" spans="2:4" x14ac:dyDescent="0.25">
      <c r="B360" t="s">
        <v>402</v>
      </c>
      <c r="C360">
        <v>0</v>
      </c>
      <c r="D360">
        <v>0</v>
      </c>
    </row>
    <row r="362" spans="2:4" x14ac:dyDescent="0.25">
      <c r="B362" t="s">
        <v>404</v>
      </c>
      <c r="C362">
        <v>1890.53</v>
      </c>
      <c r="D362">
        <v>0</v>
      </c>
    </row>
    <row r="363" spans="2:4" x14ac:dyDescent="0.25">
      <c r="B363" t="s">
        <v>405</v>
      </c>
      <c r="C363">
        <v>1901.36</v>
      </c>
      <c r="D363">
        <v>179</v>
      </c>
    </row>
    <row r="364" spans="2:4" x14ac:dyDescent="0.25">
      <c r="B364" t="s">
        <v>406</v>
      </c>
      <c r="C364">
        <v>0</v>
      </c>
      <c r="D364">
        <v>871.36</v>
      </c>
    </row>
    <row r="365" spans="2:4" x14ac:dyDescent="0.25">
      <c r="B365" t="s">
        <v>407</v>
      </c>
      <c r="C365">
        <v>0</v>
      </c>
      <c r="D365">
        <v>1299.77</v>
      </c>
    </row>
    <row r="366" spans="2:4" x14ac:dyDescent="0.25">
      <c r="B366" t="s">
        <v>408</v>
      </c>
      <c r="C366">
        <v>0</v>
      </c>
      <c r="D366">
        <v>542.54</v>
      </c>
    </row>
    <row r="367" spans="2:4" x14ac:dyDescent="0.25">
      <c r="B367" t="s">
        <v>409</v>
      </c>
      <c r="C367">
        <v>0</v>
      </c>
      <c r="D367">
        <v>0</v>
      </c>
    </row>
    <row r="368" spans="2:4" x14ac:dyDescent="0.25">
      <c r="B368" t="s">
        <v>410</v>
      </c>
      <c r="C368">
        <v>0</v>
      </c>
      <c r="D368">
        <v>0</v>
      </c>
    </row>
    <row r="369" spans="2:4" x14ac:dyDescent="0.25">
      <c r="B369" t="s">
        <v>411</v>
      </c>
      <c r="C369">
        <v>0</v>
      </c>
      <c r="D369">
        <v>0</v>
      </c>
    </row>
    <row r="370" spans="2:4" x14ac:dyDescent="0.25">
      <c r="B370" t="s">
        <v>412</v>
      </c>
      <c r="C370">
        <v>0</v>
      </c>
      <c r="D370">
        <v>0</v>
      </c>
    </row>
    <row r="371" spans="2:4" x14ac:dyDescent="0.25">
      <c r="B371" t="s">
        <v>413</v>
      </c>
      <c r="C371">
        <v>0</v>
      </c>
      <c r="D371">
        <v>0</v>
      </c>
    </row>
    <row r="372" spans="2:4" x14ac:dyDescent="0.25">
      <c r="B372" t="s">
        <v>414</v>
      </c>
      <c r="C372">
        <v>0</v>
      </c>
      <c r="D372">
        <v>0</v>
      </c>
    </row>
    <row r="374" spans="2:4" x14ac:dyDescent="0.25">
      <c r="B374" t="s">
        <v>416</v>
      </c>
      <c r="C374">
        <v>1076.03</v>
      </c>
      <c r="D374">
        <v>0</v>
      </c>
    </row>
    <row r="375" spans="2:4" x14ac:dyDescent="0.25">
      <c r="B375" t="s">
        <v>417</v>
      </c>
      <c r="C375">
        <v>2715.85</v>
      </c>
      <c r="D375">
        <v>88.81</v>
      </c>
    </row>
    <row r="376" spans="2:4" x14ac:dyDescent="0.25">
      <c r="B376" t="s">
        <v>418</v>
      </c>
      <c r="C376">
        <v>0</v>
      </c>
      <c r="D376">
        <v>513.29</v>
      </c>
    </row>
    <row r="377" spans="2:4" x14ac:dyDescent="0.25">
      <c r="B377" t="s">
        <v>419</v>
      </c>
      <c r="C377">
        <v>0</v>
      </c>
      <c r="D377">
        <v>1455.73</v>
      </c>
    </row>
    <row r="378" spans="2:4" x14ac:dyDescent="0.25">
      <c r="B378" t="s">
        <v>420</v>
      </c>
      <c r="C378">
        <v>0</v>
      </c>
      <c r="D378">
        <v>846.82</v>
      </c>
    </row>
    <row r="379" spans="2:4" x14ac:dyDescent="0.25">
      <c r="B379" t="s">
        <v>421</v>
      </c>
      <c r="C379">
        <v>0</v>
      </c>
      <c r="D379">
        <v>0</v>
      </c>
    </row>
    <row r="380" spans="2:4" x14ac:dyDescent="0.25">
      <c r="B380" t="s">
        <v>422</v>
      </c>
      <c r="C380">
        <v>0</v>
      </c>
      <c r="D380">
        <v>0</v>
      </c>
    </row>
    <row r="381" spans="2:4" x14ac:dyDescent="0.25">
      <c r="B381" t="s">
        <v>423</v>
      </c>
      <c r="C381">
        <v>0</v>
      </c>
      <c r="D381">
        <v>0</v>
      </c>
    </row>
    <row r="382" spans="2:4" x14ac:dyDescent="0.25">
      <c r="B382" t="s">
        <v>424</v>
      </c>
      <c r="C382">
        <v>0</v>
      </c>
      <c r="D382">
        <v>0</v>
      </c>
    </row>
    <row r="383" spans="2:4" x14ac:dyDescent="0.25">
      <c r="B383" t="s">
        <v>425</v>
      </c>
      <c r="C383">
        <v>0</v>
      </c>
      <c r="D383">
        <v>0</v>
      </c>
    </row>
    <row r="384" spans="2:4" x14ac:dyDescent="0.25">
      <c r="B384" t="s">
        <v>426</v>
      </c>
      <c r="C384">
        <v>0</v>
      </c>
      <c r="D384">
        <v>0</v>
      </c>
    </row>
    <row r="386" spans="2:4" x14ac:dyDescent="0.25">
      <c r="B386" t="s">
        <v>428</v>
      </c>
      <c r="C386">
        <v>0</v>
      </c>
      <c r="D386">
        <v>0</v>
      </c>
    </row>
    <row r="387" spans="2:4" x14ac:dyDescent="0.25">
      <c r="B387" t="s">
        <v>429</v>
      </c>
      <c r="C387">
        <v>613.5</v>
      </c>
      <c r="D387">
        <v>2138.3000000000002</v>
      </c>
    </row>
    <row r="388" spans="2:4" x14ac:dyDescent="0.25">
      <c r="B388" t="s">
        <v>430</v>
      </c>
      <c r="C388">
        <v>1192.21</v>
      </c>
      <c r="D388">
        <v>4239.17</v>
      </c>
    </row>
    <row r="389" spans="2:4" x14ac:dyDescent="0.25">
      <c r="B389" t="s">
        <v>431</v>
      </c>
      <c r="C389">
        <v>1242.7</v>
      </c>
      <c r="D389">
        <v>3022.93</v>
      </c>
    </row>
    <row r="390" spans="2:4" x14ac:dyDescent="0.25">
      <c r="B390" t="s">
        <v>432</v>
      </c>
      <c r="C390">
        <v>562.64</v>
      </c>
      <c r="D390">
        <v>1605.68</v>
      </c>
    </row>
    <row r="391" spans="2:4" x14ac:dyDescent="0.25">
      <c r="B391" t="s">
        <v>433</v>
      </c>
      <c r="C391">
        <v>158.65</v>
      </c>
      <c r="D391">
        <v>1005.92</v>
      </c>
    </row>
    <row r="392" spans="2:4" x14ac:dyDescent="0.25">
      <c r="B392" t="s">
        <v>434</v>
      </c>
      <c r="C392">
        <v>0</v>
      </c>
      <c r="D392">
        <v>0</v>
      </c>
    </row>
    <row r="393" spans="2:4" x14ac:dyDescent="0.25">
      <c r="B393" t="s">
        <v>435</v>
      </c>
      <c r="C393">
        <v>0</v>
      </c>
      <c r="D393">
        <v>0</v>
      </c>
    </row>
    <row r="394" spans="2:4" x14ac:dyDescent="0.25">
      <c r="B394" t="s">
        <v>436</v>
      </c>
      <c r="C394">
        <v>0</v>
      </c>
      <c r="D394">
        <v>0</v>
      </c>
    </row>
    <row r="395" spans="2:4" x14ac:dyDescent="0.25">
      <c r="B395" t="s">
        <v>437</v>
      </c>
      <c r="C395">
        <v>0</v>
      </c>
      <c r="D395">
        <v>0</v>
      </c>
    </row>
    <row r="396" spans="2:4" x14ac:dyDescent="0.25">
      <c r="B396" t="s">
        <v>438</v>
      </c>
      <c r="C396">
        <v>0</v>
      </c>
      <c r="D396">
        <v>0</v>
      </c>
    </row>
    <row r="398" spans="2:4" x14ac:dyDescent="0.25">
      <c r="B398" t="s">
        <v>440</v>
      </c>
      <c r="C398">
        <v>0</v>
      </c>
      <c r="D398">
        <v>0</v>
      </c>
    </row>
    <row r="399" spans="2:4" x14ac:dyDescent="0.25">
      <c r="B399" t="s">
        <v>441</v>
      </c>
      <c r="C399">
        <v>2019.77</v>
      </c>
      <c r="D399">
        <v>7956.25</v>
      </c>
    </row>
    <row r="400" spans="2:4" x14ac:dyDescent="0.25">
      <c r="B400" t="s">
        <v>442</v>
      </c>
      <c r="C400">
        <v>1283.05</v>
      </c>
      <c r="D400">
        <v>2936.44</v>
      </c>
    </row>
    <row r="401" spans="2:4" x14ac:dyDescent="0.25">
      <c r="B401" t="s">
        <v>443</v>
      </c>
      <c r="C401">
        <v>359.82</v>
      </c>
      <c r="D401">
        <v>756.28</v>
      </c>
    </row>
    <row r="402" spans="2:4" x14ac:dyDescent="0.25">
      <c r="B402" t="s">
        <v>444</v>
      </c>
      <c r="C402">
        <v>68.09</v>
      </c>
      <c r="D402">
        <v>229</v>
      </c>
    </row>
    <row r="403" spans="2:4" x14ac:dyDescent="0.25">
      <c r="B403" t="s">
        <v>445</v>
      </c>
      <c r="C403">
        <v>37.43</v>
      </c>
      <c r="D403">
        <v>146.04</v>
      </c>
    </row>
    <row r="404" spans="2:4" x14ac:dyDescent="0.25">
      <c r="B404" t="s">
        <v>446</v>
      </c>
      <c r="C404">
        <v>0</v>
      </c>
      <c r="D404">
        <v>0</v>
      </c>
    </row>
    <row r="405" spans="2:4" x14ac:dyDescent="0.25">
      <c r="B405" t="s">
        <v>447</v>
      </c>
      <c r="C405">
        <v>0</v>
      </c>
      <c r="D405">
        <v>0</v>
      </c>
    </row>
    <row r="406" spans="2:4" x14ac:dyDescent="0.25">
      <c r="B406" t="s">
        <v>448</v>
      </c>
      <c r="C406">
        <v>0</v>
      </c>
      <c r="D406">
        <v>0</v>
      </c>
    </row>
    <row r="407" spans="2:4" x14ac:dyDescent="0.25">
      <c r="B407" t="s">
        <v>449</v>
      </c>
      <c r="C407">
        <v>0</v>
      </c>
      <c r="D407">
        <v>0</v>
      </c>
    </row>
    <row r="408" spans="2:4" x14ac:dyDescent="0.25">
      <c r="B408" t="s">
        <v>450</v>
      </c>
      <c r="C408">
        <v>0</v>
      </c>
      <c r="D408">
        <v>0</v>
      </c>
    </row>
    <row r="410" spans="2:4" x14ac:dyDescent="0.25">
      <c r="B410" t="s">
        <v>452</v>
      </c>
      <c r="C410">
        <v>0</v>
      </c>
      <c r="D410">
        <v>0</v>
      </c>
    </row>
    <row r="411" spans="2:4" x14ac:dyDescent="0.25">
      <c r="B411" t="s">
        <v>453</v>
      </c>
      <c r="C411">
        <v>2993.13</v>
      </c>
      <c r="D411">
        <v>10830.46</v>
      </c>
    </row>
    <row r="412" spans="2:4" x14ac:dyDescent="0.25">
      <c r="B412" t="s">
        <v>454</v>
      </c>
      <c r="C412">
        <v>459.06</v>
      </c>
      <c r="D412">
        <v>489.75</v>
      </c>
    </row>
    <row r="413" spans="2:4" x14ac:dyDescent="0.25">
      <c r="B413" t="s">
        <v>455</v>
      </c>
      <c r="C413">
        <v>187.57</v>
      </c>
      <c r="D413">
        <v>142.91</v>
      </c>
    </row>
    <row r="414" spans="2:4" x14ac:dyDescent="0.25">
      <c r="B414" t="s">
        <v>456</v>
      </c>
      <c r="C414">
        <v>37.909999999999997</v>
      </c>
      <c r="D414">
        <v>93.74</v>
      </c>
    </row>
    <row r="415" spans="2:4" x14ac:dyDescent="0.25">
      <c r="B415" t="s">
        <v>457</v>
      </c>
      <c r="C415">
        <v>67.760000000000005</v>
      </c>
      <c r="D415">
        <v>333.65</v>
      </c>
    </row>
    <row r="416" spans="2:4" x14ac:dyDescent="0.25">
      <c r="B416" t="s">
        <v>458</v>
      </c>
      <c r="C416">
        <v>0</v>
      </c>
      <c r="D416">
        <v>0</v>
      </c>
    </row>
    <row r="417" spans="2:4" x14ac:dyDescent="0.25">
      <c r="B417" t="s">
        <v>459</v>
      </c>
      <c r="C417">
        <v>0</v>
      </c>
      <c r="D417">
        <v>0</v>
      </c>
    </row>
    <row r="418" spans="2:4" x14ac:dyDescent="0.25">
      <c r="B418" t="s">
        <v>460</v>
      </c>
      <c r="C418">
        <v>0</v>
      </c>
      <c r="D418">
        <v>0</v>
      </c>
    </row>
    <row r="419" spans="2:4" x14ac:dyDescent="0.25">
      <c r="B419" t="s">
        <v>461</v>
      </c>
      <c r="C419">
        <v>0</v>
      </c>
      <c r="D419">
        <v>0</v>
      </c>
    </row>
    <row r="420" spans="2:4" x14ac:dyDescent="0.25">
      <c r="B420" t="s">
        <v>462</v>
      </c>
      <c r="C420">
        <v>0</v>
      </c>
      <c r="D420">
        <v>0</v>
      </c>
    </row>
    <row r="422" spans="2:4" x14ac:dyDescent="0.25">
      <c r="B422" t="s">
        <v>464</v>
      </c>
      <c r="C422">
        <v>0</v>
      </c>
      <c r="D422">
        <v>0</v>
      </c>
    </row>
    <row r="423" spans="2:4" x14ac:dyDescent="0.25">
      <c r="B423" t="s">
        <v>465</v>
      </c>
      <c r="C423">
        <v>2079.08</v>
      </c>
      <c r="D423">
        <v>2034.34</v>
      </c>
    </row>
    <row r="424" spans="2:4" x14ac:dyDescent="0.25">
      <c r="B424" t="s">
        <v>466</v>
      </c>
      <c r="C424">
        <v>2727.93</v>
      </c>
      <c r="D424">
        <v>8391.06</v>
      </c>
    </row>
    <row r="425" spans="2:4" x14ac:dyDescent="0.25">
      <c r="B425" t="s">
        <v>467</v>
      </c>
      <c r="C425">
        <v>128.1</v>
      </c>
      <c r="D425">
        <v>4281.78</v>
      </c>
    </row>
    <row r="426" spans="2:4" x14ac:dyDescent="0.25">
      <c r="B426" t="s">
        <v>468</v>
      </c>
      <c r="C426">
        <v>40.21</v>
      </c>
      <c r="D426">
        <v>397.98</v>
      </c>
    </row>
    <row r="427" spans="2:4" x14ac:dyDescent="0.25">
      <c r="B427" t="s">
        <v>469</v>
      </c>
      <c r="C427">
        <v>9.9700000000000006</v>
      </c>
      <c r="D427">
        <v>0</v>
      </c>
    </row>
    <row r="428" spans="2:4" x14ac:dyDescent="0.25">
      <c r="B428" t="s">
        <v>470</v>
      </c>
      <c r="C428">
        <v>0</v>
      </c>
      <c r="D428">
        <v>0</v>
      </c>
    </row>
    <row r="429" spans="2:4" x14ac:dyDescent="0.25">
      <c r="B429" t="s">
        <v>471</v>
      </c>
      <c r="C429">
        <v>0</v>
      </c>
      <c r="D429">
        <v>0</v>
      </c>
    </row>
    <row r="430" spans="2:4" x14ac:dyDescent="0.25">
      <c r="B430" t="s">
        <v>472</v>
      </c>
      <c r="C430">
        <v>0</v>
      </c>
      <c r="D430">
        <v>0</v>
      </c>
    </row>
    <row r="431" spans="2:4" x14ac:dyDescent="0.25">
      <c r="B431" t="s">
        <v>473</v>
      </c>
      <c r="C431">
        <v>0</v>
      </c>
      <c r="D431">
        <v>0</v>
      </c>
    </row>
    <row r="432" spans="2:4" x14ac:dyDescent="0.25">
      <c r="B432" t="s">
        <v>474</v>
      </c>
      <c r="C432">
        <v>0</v>
      </c>
      <c r="D432">
        <v>0</v>
      </c>
    </row>
    <row r="434" spans="2:4" x14ac:dyDescent="0.25">
      <c r="B434" t="s">
        <v>476</v>
      </c>
      <c r="C434">
        <v>0</v>
      </c>
      <c r="D434">
        <v>0</v>
      </c>
    </row>
    <row r="435" spans="2:4" x14ac:dyDescent="0.25">
      <c r="B435" t="s">
        <v>477</v>
      </c>
      <c r="C435">
        <v>2508.8000000000002</v>
      </c>
      <c r="D435">
        <v>2437.52</v>
      </c>
    </row>
    <row r="436" spans="2:4" x14ac:dyDescent="0.25">
      <c r="B436" t="s">
        <v>478</v>
      </c>
      <c r="C436">
        <v>2338.08</v>
      </c>
      <c r="D436">
        <v>8711.83</v>
      </c>
    </row>
    <row r="437" spans="2:4" x14ac:dyDescent="0.25">
      <c r="B437" t="s">
        <v>479</v>
      </c>
      <c r="C437">
        <v>117.2</v>
      </c>
      <c r="D437">
        <v>3695.52</v>
      </c>
    </row>
    <row r="438" spans="2:4" x14ac:dyDescent="0.25">
      <c r="B438" t="s">
        <v>480</v>
      </c>
      <c r="C438">
        <v>21.71</v>
      </c>
      <c r="D438">
        <v>276.23</v>
      </c>
    </row>
    <row r="439" spans="2:4" x14ac:dyDescent="0.25">
      <c r="B439" t="s">
        <v>481</v>
      </c>
      <c r="C439">
        <v>8.86</v>
      </c>
      <c r="D439">
        <v>0</v>
      </c>
    </row>
    <row r="440" spans="2:4" x14ac:dyDescent="0.25">
      <c r="B440" t="s">
        <v>482</v>
      </c>
      <c r="C440">
        <v>0</v>
      </c>
      <c r="D440">
        <v>0</v>
      </c>
    </row>
    <row r="441" spans="2:4" x14ac:dyDescent="0.25">
      <c r="B441" t="s">
        <v>483</v>
      </c>
      <c r="C441">
        <v>0</v>
      </c>
      <c r="D441">
        <v>0</v>
      </c>
    </row>
    <row r="442" spans="2:4" x14ac:dyDescent="0.25">
      <c r="B442" t="s">
        <v>484</v>
      </c>
      <c r="C442">
        <v>0</v>
      </c>
      <c r="D442">
        <v>0</v>
      </c>
    </row>
    <row r="443" spans="2:4" x14ac:dyDescent="0.25">
      <c r="B443" t="s">
        <v>485</v>
      </c>
      <c r="C443">
        <v>0</v>
      </c>
      <c r="D443">
        <v>0</v>
      </c>
    </row>
    <row r="444" spans="2:4" x14ac:dyDescent="0.25">
      <c r="B444" t="s">
        <v>486</v>
      </c>
      <c r="C444">
        <v>0</v>
      </c>
      <c r="D444">
        <v>0</v>
      </c>
    </row>
    <row r="446" spans="2:4" x14ac:dyDescent="0.25">
      <c r="B446" t="s">
        <v>512</v>
      </c>
      <c r="C446">
        <v>0</v>
      </c>
      <c r="D446">
        <v>0</v>
      </c>
    </row>
    <row r="447" spans="2:4" x14ac:dyDescent="0.25">
      <c r="B447" t="s">
        <v>502</v>
      </c>
      <c r="C447">
        <v>543.38</v>
      </c>
      <c r="D447">
        <v>2861.37</v>
      </c>
    </row>
    <row r="448" spans="2:4" x14ac:dyDescent="0.25">
      <c r="B448" t="s">
        <v>503</v>
      </c>
      <c r="C448">
        <v>2203.4899999999998</v>
      </c>
      <c r="D448">
        <v>4697.37</v>
      </c>
    </row>
    <row r="449" spans="2:4" x14ac:dyDescent="0.25">
      <c r="B449" t="s">
        <v>504</v>
      </c>
      <c r="C449">
        <v>358.99</v>
      </c>
      <c r="D449">
        <v>2871.64</v>
      </c>
    </row>
    <row r="450" spans="2:4" x14ac:dyDescent="0.25">
      <c r="B450" t="s">
        <v>505</v>
      </c>
      <c r="C450">
        <v>466.14</v>
      </c>
      <c r="D450">
        <v>970.53</v>
      </c>
    </row>
    <row r="451" spans="2:4" x14ac:dyDescent="0.25">
      <c r="B451" t="s">
        <v>506</v>
      </c>
      <c r="C451">
        <v>274.89</v>
      </c>
      <c r="D451">
        <v>835.88</v>
      </c>
    </row>
    <row r="452" spans="2:4" x14ac:dyDescent="0.25">
      <c r="B452" t="s">
        <v>507</v>
      </c>
      <c r="C452">
        <v>0</v>
      </c>
      <c r="D452">
        <v>0</v>
      </c>
    </row>
    <row r="453" spans="2:4" x14ac:dyDescent="0.25">
      <c r="B453" t="s">
        <v>508</v>
      </c>
      <c r="C453">
        <v>0</v>
      </c>
      <c r="D453">
        <v>0</v>
      </c>
    </row>
    <row r="454" spans="2:4" x14ac:dyDescent="0.25">
      <c r="B454" t="s">
        <v>509</v>
      </c>
      <c r="C454">
        <v>0</v>
      </c>
      <c r="D454">
        <v>0</v>
      </c>
    </row>
    <row r="455" spans="2:4" x14ac:dyDescent="0.25">
      <c r="B455" t="s">
        <v>510</v>
      </c>
      <c r="C455">
        <v>0</v>
      </c>
      <c r="D455">
        <v>0</v>
      </c>
    </row>
    <row r="456" spans="2:4" x14ac:dyDescent="0.25">
      <c r="B456" t="s">
        <v>511</v>
      </c>
      <c r="C456">
        <v>0</v>
      </c>
      <c r="D456">
        <v>0</v>
      </c>
    </row>
    <row r="458" spans="2:4" x14ac:dyDescent="0.25">
      <c r="B458" t="s">
        <v>563</v>
      </c>
      <c r="C458">
        <v>0</v>
      </c>
      <c r="D458">
        <v>0</v>
      </c>
    </row>
    <row r="459" spans="2:4" x14ac:dyDescent="0.25">
      <c r="B459" t="s">
        <v>564</v>
      </c>
      <c r="C459">
        <v>264.3</v>
      </c>
      <c r="D459">
        <v>1209.97</v>
      </c>
    </row>
    <row r="460" spans="2:4" x14ac:dyDescent="0.25">
      <c r="B460" t="s">
        <v>566</v>
      </c>
      <c r="C460">
        <v>1286.3900000000001</v>
      </c>
      <c r="D460">
        <v>2849.14</v>
      </c>
    </row>
    <row r="461" spans="2:4" x14ac:dyDescent="0.25">
      <c r="B461" t="s">
        <v>567</v>
      </c>
      <c r="C461">
        <v>889.73</v>
      </c>
      <c r="D461">
        <v>3057.46</v>
      </c>
    </row>
    <row r="462" spans="2:4" x14ac:dyDescent="0.25">
      <c r="B462" t="s">
        <v>568</v>
      </c>
      <c r="C462">
        <v>1184.46</v>
      </c>
      <c r="D462">
        <v>3499.1</v>
      </c>
    </row>
    <row r="463" spans="2:4" x14ac:dyDescent="0.25">
      <c r="B463" t="s">
        <v>569</v>
      </c>
      <c r="C463">
        <v>429.28</v>
      </c>
      <c r="D463">
        <v>3939.61</v>
      </c>
    </row>
    <row r="464" spans="2:4" x14ac:dyDescent="0.25">
      <c r="B464" t="s">
        <v>570</v>
      </c>
      <c r="C464">
        <v>0</v>
      </c>
      <c r="D464">
        <v>0</v>
      </c>
    </row>
    <row r="465" spans="2:4" x14ac:dyDescent="0.25">
      <c r="B465" t="s">
        <v>571</v>
      </c>
      <c r="C465">
        <v>0</v>
      </c>
      <c r="D465">
        <v>0</v>
      </c>
    </row>
    <row r="466" spans="2:4" x14ac:dyDescent="0.25">
      <c r="B466" t="s">
        <v>572</v>
      </c>
      <c r="C466">
        <v>0</v>
      </c>
      <c r="D466">
        <v>0</v>
      </c>
    </row>
    <row r="467" spans="2:4" x14ac:dyDescent="0.25">
      <c r="B467" t="s">
        <v>573</v>
      </c>
      <c r="C467">
        <v>0</v>
      </c>
      <c r="D467">
        <v>0</v>
      </c>
    </row>
    <row r="468" spans="2:4" x14ac:dyDescent="0.25">
      <c r="B468" t="s">
        <v>576</v>
      </c>
      <c r="C468">
        <v>0</v>
      </c>
      <c r="D468">
        <v>0</v>
      </c>
    </row>
    <row r="470" spans="2:4" x14ac:dyDescent="0.25">
      <c r="B470" t="s">
        <v>574</v>
      </c>
      <c r="C470">
        <v>0</v>
      </c>
      <c r="D470">
        <v>0</v>
      </c>
    </row>
    <row r="471" spans="2:4" x14ac:dyDescent="0.25">
      <c r="B471" t="s">
        <v>565</v>
      </c>
      <c r="C471">
        <v>514.15</v>
      </c>
      <c r="D471">
        <v>1929.4</v>
      </c>
    </row>
    <row r="472" spans="2:4" x14ac:dyDescent="0.25">
      <c r="B472" t="s">
        <v>577</v>
      </c>
      <c r="C472">
        <v>1640.46</v>
      </c>
      <c r="D472">
        <v>4939.0600000000004</v>
      </c>
    </row>
    <row r="473" spans="2:4" x14ac:dyDescent="0.25">
      <c r="B473" t="s">
        <v>578</v>
      </c>
      <c r="C473">
        <v>998.45</v>
      </c>
      <c r="D473">
        <v>3629.55</v>
      </c>
    </row>
    <row r="474" spans="2:4" x14ac:dyDescent="0.25">
      <c r="B474" t="s">
        <v>579</v>
      </c>
      <c r="C474">
        <v>665.09</v>
      </c>
      <c r="D474">
        <v>2943.86</v>
      </c>
    </row>
    <row r="475" spans="2:4" x14ac:dyDescent="0.25">
      <c r="B475" t="s">
        <v>580</v>
      </c>
      <c r="C475">
        <v>229.54</v>
      </c>
      <c r="D475">
        <v>1100.1400000000001</v>
      </c>
    </row>
    <row r="476" spans="2:4" x14ac:dyDescent="0.25">
      <c r="B476" t="s">
        <v>581</v>
      </c>
      <c r="C476">
        <v>0</v>
      </c>
      <c r="D476">
        <v>0</v>
      </c>
    </row>
    <row r="477" spans="2:4" x14ac:dyDescent="0.25">
      <c r="B477" t="s">
        <v>582</v>
      </c>
      <c r="C477">
        <v>0</v>
      </c>
      <c r="D477">
        <v>0</v>
      </c>
    </row>
    <row r="478" spans="2:4" x14ac:dyDescent="0.25">
      <c r="B478" t="s">
        <v>583</v>
      </c>
      <c r="C478">
        <v>0</v>
      </c>
      <c r="D478">
        <v>0</v>
      </c>
    </row>
    <row r="479" spans="2:4" x14ac:dyDescent="0.25">
      <c r="B479" t="s">
        <v>584</v>
      </c>
      <c r="C479">
        <v>0</v>
      </c>
      <c r="D479">
        <v>0</v>
      </c>
    </row>
    <row r="480" spans="2:4" x14ac:dyDescent="0.25">
      <c r="B480" t="s">
        <v>575</v>
      </c>
      <c r="C480">
        <v>0</v>
      </c>
      <c r="D480">
        <v>0</v>
      </c>
    </row>
    <row r="482" spans="2:4" x14ac:dyDescent="0.25">
      <c r="B482" t="s">
        <v>514</v>
      </c>
      <c r="C482">
        <v>0</v>
      </c>
      <c r="D482">
        <v>0</v>
      </c>
    </row>
    <row r="483" spans="2:4" x14ac:dyDescent="0.25">
      <c r="B483" t="s">
        <v>515</v>
      </c>
      <c r="C483">
        <v>598.66999999999996</v>
      </c>
      <c r="D483">
        <v>3238.51</v>
      </c>
    </row>
    <row r="484" spans="2:4" x14ac:dyDescent="0.25">
      <c r="B484" t="s">
        <v>516</v>
      </c>
      <c r="C484">
        <v>1542.16</v>
      </c>
      <c r="D484">
        <v>6118.7</v>
      </c>
    </row>
    <row r="485" spans="2:4" x14ac:dyDescent="0.25">
      <c r="B485" t="s">
        <v>517</v>
      </c>
      <c r="C485">
        <v>1975.42</v>
      </c>
      <c r="D485">
        <v>4434.5200000000004</v>
      </c>
    </row>
    <row r="486" spans="2:4" x14ac:dyDescent="0.25">
      <c r="B486" t="s">
        <v>518</v>
      </c>
      <c r="C486">
        <v>728.23</v>
      </c>
      <c r="D486">
        <v>1520.37</v>
      </c>
    </row>
    <row r="487" spans="2:4" x14ac:dyDescent="0.25">
      <c r="B487" t="s">
        <v>519</v>
      </c>
      <c r="C487">
        <v>159.62</v>
      </c>
      <c r="D487">
        <v>0</v>
      </c>
    </row>
    <row r="488" spans="2:4" x14ac:dyDescent="0.25">
      <c r="B488" t="s">
        <v>520</v>
      </c>
      <c r="C488">
        <v>0</v>
      </c>
      <c r="D488">
        <v>0</v>
      </c>
    </row>
    <row r="489" spans="2:4" x14ac:dyDescent="0.25">
      <c r="B489" t="s">
        <v>521</v>
      </c>
      <c r="C489">
        <v>0</v>
      </c>
      <c r="D489">
        <v>0</v>
      </c>
    </row>
    <row r="490" spans="2:4" x14ac:dyDescent="0.25">
      <c r="B490" t="s">
        <v>522</v>
      </c>
      <c r="C490">
        <v>0</v>
      </c>
      <c r="D490">
        <v>0</v>
      </c>
    </row>
    <row r="491" spans="2:4" x14ac:dyDescent="0.25">
      <c r="B491" t="s">
        <v>523</v>
      </c>
      <c r="C491">
        <v>0</v>
      </c>
      <c r="D491">
        <v>0</v>
      </c>
    </row>
    <row r="492" spans="2:4" x14ac:dyDescent="0.25">
      <c r="B492" t="s">
        <v>524</v>
      </c>
      <c r="C492">
        <v>0</v>
      </c>
      <c r="D492">
        <v>0</v>
      </c>
    </row>
    <row r="494" spans="2:4" x14ac:dyDescent="0.25">
      <c r="B494" t="s">
        <v>526</v>
      </c>
      <c r="C494">
        <v>0</v>
      </c>
      <c r="D494">
        <v>0</v>
      </c>
    </row>
    <row r="495" spans="2:4" x14ac:dyDescent="0.25">
      <c r="B495" t="s">
        <v>527</v>
      </c>
      <c r="C495">
        <v>66.52</v>
      </c>
      <c r="D495">
        <v>903.04</v>
      </c>
    </row>
    <row r="496" spans="2:4" x14ac:dyDescent="0.25">
      <c r="B496" t="s">
        <v>528</v>
      </c>
      <c r="C496">
        <v>42.63</v>
      </c>
      <c r="D496">
        <v>1061.24</v>
      </c>
    </row>
    <row r="497" spans="2:4" x14ac:dyDescent="0.25">
      <c r="B497" t="s">
        <v>529</v>
      </c>
      <c r="C497">
        <v>14.62</v>
      </c>
      <c r="D497">
        <v>439.09</v>
      </c>
    </row>
    <row r="498" spans="2:4" x14ac:dyDescent="0.25">
      <c r="B498" t="s">
        <v>530</v>
      </c>
      <c r="C498">
        <v>1.78</v>
      </c>
      <c r="D498">
        <v>29.5</v>
      </c>
    </row>
    <row r="499" spans="2:4" x14ac:dyDescent="0.25">
      <c r="B499" t="s">
        <v>531</v>
      </c>
      <c r="C499">
        <v>0.62</v>
      </c>
      <c r="D499">
        <v>23.03</v>
      </c>
    </row>
    <row r="500" spans="2:4" x14ac:dyDescent="0.25">
      <c r="B500" t="s">
        <v>532</v>
      </c>
      <c r="C500">
        <v>0</v>
      </c>
      <c r="D500">
        <v>0</v>
      </c>
    </row>
    <row r="501" spans="2:4" x14ac:dyDescent="0.25">
      <c r="B501" t="s">
        <v>533</v>
      </c>
      <c r="C501">
        <v>0</v>
      </c>
      <c r="D501">
        <v>0</v>
      </c>
    </row>
    <row r="502" spans="2:4" x14ac:dyDescent="0.25">
      <c r="B502" t="s">
        <v>534</v>
      </c>
      <c r="C502">
        <v>0</v>
      </c>
      <c r="D502">
        <v>0</v>
      </c>
    </row>
    <row r="503" spans="2:4" x14ac:dyDescent="0.25">
      <c r="B503" t="s">
        <v>535</v>
      </c>
      <c r="C503">
        <v>0</v>
      </c>
      <c r="D503">
        <v>0</v>
      </c>
    </row>
    <row r="504" spans="2:4" x14ac:dyDescent="0.25">
      <c r="B504" t="s">
        <v>536</v>
      </c>
      <c r="C504">
        <v>0</v>
      </c>
      <c r="D504">
        <v>0</v>
      </c>
    </row>
    <row r="506" spans="2:4" x14ac:dyDescent="0.25">
      <c r="B506" t="s">
        <v>538</v>
      </c>
      <c r="C506">
        <v>0</v>
      </c>
      <c r="D506">
        <v>0</v>
      </c>
    </row>
    <row r="507" spans="2:4" x14ac:dyDescent="0.25">
      <c r="B507" t="s">
        <v>539</v>
      </c>
      <c r="C507">
        <v>209.13</v>
      </c>
      <c r="D507">
        <v>86.7</v>
      </c>
    </row>
    <row r="508" spans="2:4" x14ac:dyDescent="0.25">
      <c r="B508" t="s">
        <v>540</v>
      </c>
      <c r="C508">
        <v>261.63</v>
      </c>
      <c r="D508">
        <v>87.1</v>
      </c>
    </row>
    <row r="509" spans="2:4" x14ac:dyDescent="0.25">
      <c r="B509" t="s">
        <v>541</v>
      </c>
      <c r="C509">
        <v>401.48</v>
      </c>
      <c r="D509">
        <v>471.24</v>
      </c>
    </row>
    <row r="510" spans="2:4" x14ac:dyDescent="0.25">
      <c r="B510" t="s">
        <v>542</v>
      </c>
      <c r="C510">
        <v>255.88</v>
      </c>
      <c r="D510">
        <v>1806.29</v>
      </c>
    </row>
    <row r="511" spans="2:4" x14ac:dyDescent="0.25">
      <c r="B511" t="s">
        <v>543</v>
      </c>
      <c r="C511">
        <v>142.68</v>
      </c>
      <c r="D511">
        <v>1964.41</v>
      </c>
    </row>
    <row r="512" spans="2:4" x14ac:dyDescent="0.25">
      <c r="B512" t="s">
        <v>544</v>
      </c>
      <c r="C512">
        <v>0</v>
      </c>
      <c r="D512">
        <v>0</v>
      </c>
    </row>
    <row r="513" spans="2:4" x14ac:dyDescent="0.25">
      <c r="B513" t="s">
        <v>545</v>
      </c>
      <c r="C513">
        <v>0</v>
      </c>
      <c r="D513">
        <v>0</v>
      </c>
    </row>
    <row r="514" spans="2:4" x14ac:dyDescent="0.25">
      <c r="B514" t="s">
        <v>546</v>
      </c>
      <c r="C514">
        <v>0</v>
      </c>
      <c r="D514">
        <v>0</v>
      </c>
    </row>
    <row r="515" spans="2:4" x14ac:dyDescent="0.25">
      <c r="B515" t="s">
        <v>547</v>
      </c>
      <c r="C515">
        <v>0</v>
      </c>
      <c r="D515">
        <v>0</v>
      </c>
    </row>
    <row r="516" spans="2:4" x14ac:dyDescent="0.25">
      <c r="B516" t="s">
        <v>548</v>
      </c>
      <c r="C516">
        <v>0</v>
      </c>
      <c r="D516">
        <v>0</v>
      </c>
    </row>
    <row r="518" spans="2:4" x14ac:dyDescent="0.25">
      <c r="B518" t="s">
        <v>550</v>
      </c>
      <c r="C518">
        <v>0</v>
      </c>
      <c r="D518">
        <v>0</v>
      </c>
    </row>
    <row r="519" spans="2:4" x14ac:dyDescent="0.25">
      <c r="B519" t="s">
        <v>551</v>
      </c>
      <c r="C519">
        <v>393.66</v>
      </c>
      <c r="D519">
        <v>1070.6300000000001</v>
      </c>
    </row>
    <row r="520" spans="2:4" x14ac:dyDescent="0.25">
      <c r="B520" t="s">
        <v>552</v>
      </c>
      <c r="C520">
        <v>534.15</v>
      </c>
      <c r="D520">
        <v>1385.28</v>
      </c>
    </row>
    <row r="521" spans="2:4" x14ac:dyDescent="0.25">
      <c r="B521" t="s">
        <v>553</v>
      </c>
      <c r="C521">
        <v>130.38</v>
      </c>
      <c r="D521">
        <v>1259.79</v>
      </c>
    </row>
    <row r="522" spans="2:4" x14ac:dyDescent="0.25">
      <c r="B522" t="s">
        <v>554</v>
      </c>
      <c r="C522">
        <v>2.35</v>
      </c>
      <c r="D522">
        <v>475.26</v>
      </c>
    </row>
    <row r="523" spans="2:4" x14ac:dyDescent="0.25">
      <c r="B523" t="s">
        <v>555</v>
      </c>
      <c r="C523">
        <v>0</v>
      </c>
      <c r="D523">
        <v>377.98</v>
      </c>
    </row>
    <row r="524" spans="2:4" x14ac:dyDescent="0.25">
      <c r="B524" t="s">
        <v>556</v>
      </c>
      <c r="C524">
        <v>0</v>
      </c>
      <c r="D524">
        <v>0</v>
      </c>
    </row>
    <row r="525" spans="2:4" x14ac:dyDescent="0.25">
      <c r="B525" t="s">
        <v>557</v>
      </c>
      <c r="C525">
        <v>0</v>
      </c>
      <c r="D525">
        <v>0</v>
      </c>
    </row>
    <row r="526" spans="2:4" x14ac:dyDescent="0.25">
      <c r="B526" t="s">
        <v>558</v>
      </c>
      <c r="C526">
        <v>0</v>
      </c>
      <c r="D526">
        <v>0</v>
      </c>
    </row>
    <row r="527" spans="2:4" x14ac:dyDescent="0.25">
      <c r="B527" t="s">
        <v>559</v>
      </c>
      <c r="C527">
        <v>0</v>
      </c>
      <c r="D527">
        <v>0</v>
      </c>
    </row>
    <row r="528" spans="2:4" x14ac:dyDescent="0.25">
      <c r="B528" t="s">
        <v>560</v>
      </c>
      <c r="C528">
        <v>0</v>
      </c>
      <c r="D528">
        <v>0</v>
      </c>
    </row>
  </sheetData>
  <phoneticPr fontId="37" type="noConversion"/>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9B0C6-DDA5-4E4D-8248-F217203832EE}">
  <sheetPr>
    <tabColor theme="9" tint="0.39997558519241921"/>
  </sheetPr>
  <dimension ref="A1:V58"/>
  <sheetViews>
    <sheetView tabSelected="1" zoomScale="110" zoomScaleNormal="110" workbookViewId="0">
      <selection activeCell="F6" sqref="F6"/>
    </sheetView>
  </sheetViews>
  <sheetFormatPr baseColWidth="10" defaultColWidth="9.140625" defaultRowHeight="15" x14ac:dyDescent="0.25"/>
  <cols>
    <col min="1" max="1" width="3.5703125" customWidth="1"/>
    <col min="2" max="2" width="10.28515625" customWidth="1"/>
    <col min="3" max="3" width="12.5703125" bestFit="1" customWidth="1"/>
    <col min="4" max="5" width="0" hidden="1" customWidth="1"/>
    <col min="6" max="6" width="20.140625" bestFit="1" customWidth="1"/>
    <col min="7" max="8" width="0" hidden="1" customWidth="1"/>
    <col min="10" max="10" width="10.5703125" customWidth="1"/>
    <col min="12" max="12" width="10.5703125" bestFit="1" customWidth="1"/>
    <col min="15" max="15" width="10.140625" customWidth="1"/>
  </cols>
  <sheetData>
    <row r="1" spans="2:15" x14ac:dyDescent="0.25">
      <c r="B1" s="5" t="str">
        <f>'Choose Variable'!H3</f>
        <v>H_sportfreq</v>
      </c>
      <c r="C1" s="3"/>
      <c r="D1" s="4"/>
      <c r="E1" s="18"/>
      <c r="F1" s="4"/>
      <c r="G1" s="13"/>
      <c r="H1" s="4"/>
      <c r="I1" s="4"/>
      <c r="J1" s="4"/>
      <c r="K1" s="4"/>
      <c r="L1" s="4"/>
    </row>
    <row r="2" spans="2:15" x14ac:dyDescent="0.25">
      <c r="B2" s="34" t="s">
        <v>1</v>
      </c>
      <c r="C2" s="35"/>
      <c r="D2" s="35"/>
      <c r="E2" s="36"/>
      <c r="F2" s="41"/>
      <c r="G2" s="38" t="s">
        <v>16</v>
      </c>
      <c r="H2" s="35"/>
      <c r="I2" s="34" t="s">
        <v>2</v>
      </c>
      <c r="J2" s="37"/>
      <c r="L2" s="4"/>
    </row>
    <row r="3" spans="2:15" x14ac:dyDescent="0.25">
      <c r="B3" s="48" t="s">
        <v>50</v>
      </c>
      <c r="C3" s="46" t="s">
        <v>51</v>
      </c>
      <c r="D3" s="4"/>
      <c r="E3" s="31" t="s">
        <v>17</v>
      </c>
      <c r="F3" s="15" t="s">
        <v>7</v>
      </c>
      <c r="G3" s="56" t="s">
        <v>17</v>
      </c>
      <c r="H3" s="2"/>
      <c r="I3" s="46" t="s">
        <v>51</v>
      </c>
      <c r="J3" s="47" t="s">
        <v>50</v>
      </c>
    </row>
    <row r="4" spans="2:15" hidden="1" x14ac:dyDescent="0.25">
      <c r="B4" s="49"/>
      <c r="C4" s="50"/>
      <c r="D4" s="13"/>
      <c r="E4" s="50"/>
      <c r="F4" s="42"/>
      <c r="G4" s="50"/>
      <c r="H4" s="50"/>
      <c r="I4" s="50"/>
      <c r="J4" s="55"/>
    </row>
    <row r="5" spans="2:15" x14ac:dyDescent="0.25">
      <c r="B5" s="48">
        <v>0</v>
      </c>
      <c r="C5" s="99">
        <f>'Choose Variable'!C4</f>
        <v>0</v>
      </c>
      <c r="D5" s="52">
        <f>C5*B5</f>
        <v>0</v>
      </c>
      <c r="E5" s="51">
        <f t="shared" ref="E5:E15" si="0">C5*((B5-$P$29)^2)</f>
        <v>0</v>
      </c>
      <c r="F5" s="94">
        <f>ROUND(IF(I5&gt;0,$P$33*J5+$P$34, 0),2)</f>
        <v>0</v>
      </c>
      <c r="G5" s="51">
        <f t="shared" ref="G5:G15" si="1">I5*((J5-$P$30)^2)</f>
        <v>0</v>
      </c>
      <c r="H5" s="52">
        <f t="shared" ref="H5:H10" si="2">I5*J5</f>
        <v>0</v>
      </c>
      <c r="I5" s="99">
        <f>'Choose Variable'!E4</f>
        <v>0</v>
      </c>
      <c r="J5" s="47">
        <v>0</v>
      </c>
    </row>
    <row r="6" spans="2:15" x14ac:dyDescent="0.25">
      <c r="B6" s="48">
        <v>1</v>
      </c>
      <c r="C6" s="99">
        <f>'Choose Variable'!C5</f>
        <v>543.38</v>
      </c>
      <c r="D6" s="52">
        <f>C6*B6</f>
        <v>543.38</v>
      </c>
      <c r="E6" s="51">
        <f t="shared" si="0"/>
        <v>1078.4364075371204</v>
      </c>
      <c r="F6" s="94">
        <f t="shared" ref="F6:F15" si="3">ROUND(IF(I6&gt;0,$P$33*J6+$P$34, 0),2)</f>
        <v>1.08</v>
      </c>
      <c r="G6" s="51">
        <f t="shared" si="1"/>
        <v>5326.6160306241736</v>
      </c>
      <c r="H6" s="52">
        <f t="shared" si="2"/>
        <v>2861.37</v>
      </c>
      <c r="I6" s="99">
        <f>'Choose Variable'!E5</f>
        <v>2861.37</v>
      </c>
      <c r="J6" s="47">
        <v>1</v>
      </c>
      <c r="M6" s="2"/>
      <c r="O6" s="2"/>
    </row>
    <row r="7" spans="2:15" x14ac:dyDescent="0.25">
      <c r="B7" s="48">
        <v>2</v>
      </c>
      <c r="C7" s="99">
        <f>'Choose Variable'!C6</f>
        <v>2203.4899999999998</v>
      </c>
      <c r="D7" s="52">
        <f t="shared" ref="D7:D15" si="4">C7*B7</f>
        <v>4406.9799999999996</v>
      </c>
      <c r="E7" s="51">
        <f t="shared" si="0"/>
        <v>368.21883290607502</v>
      </c>
      <c r="F7" s="94">
        <f t="shared" si="3"/>
        <v>2.0499999999999998</v>
      </c>
      <c r="G7" s="51">
        <f t="shared" si="1"/>
        <v>623.71883154398631</v>
      </c>
      <c r="H7" s="52">
        <f t="shared" si="2"/>
        <v>9394.74</v>
      </c>
      <c r="I7" s="99">
        <f>'Choose Variable'!E6</f>
        <v>4697.37</v>
      </c>
      <c r="J7" s="47">
        <v>2</v>
      </c>
      <c r="M7" s="2"/>
      <c r="O7" s="2"/>
    </row>
    <row r="8" spans="2:15" x14ac:dyDescent="0.25">
      <c r="B8" s="48">
        <v>3</v>
      </c>
      <c r="C8" s="99">
        <f>'Choose Variable'!C7</f>
        <v>358.99</v>
      </c>
      <c r="D8" s="52">
        <f t="shared" si="4"/>
        <v>1076.97</v>
      </c>
      <c r="E8" s="51">
        <f t="shared" si="0"/>
        <v>125.47863194757851</v>
      </c>
      <c r="F8" s="94">
        <f t="shared" si="3"/>
        <v>3.03</v>
      </c>
      <c r="G8" s="51">
        <f t="shared" si="1"/>
        <v>1160.1409497068594</v>
      </c>
      <c r="H8" s="52">
        <f t="shared" si="2"/>
        <v>8614.92</v>
      </c>
      <c r="I8" s="99">
        <f>'Choose Variable'!E7</f>
        <v>2871.64</v>
      </c>
      <c r="J8" s="47">
        <v>3</v>
      </c>
      <c r="M8" s="2"/>
      <c r="O8" s="2"/>
    </row>
    <row r="9" spans="2:15" x14ac:dyDescent="0.25">
      <c r="B9" s="48">
        <v>4</v>
      </c>
      <c r="C9" s="99">
        <f>'Choose Variable'!C8</f>
        <v>466.14</v>
      </c>
      <c r="D9" s="52">
        <f t="shared" si="4"/>
        <v>1864.56</v>
      </c>
      <c r="E9" s="51">
        <f t="shared" si="0"/>
        <v>1180.2467491064963</v>
      </c>
      <c r="F9" s="94">
        <f t="shared" si="3"/>
        <v>4</v>
      </c>
      <c r="G9" s="51">
        <f t="shared" si="1"/>
        <v>2596.3797560409694</v>
      </c>
      <c r="H9" s="52">
        <f t="shared" si="2"/>
        <v>3882.12</v>
      </c>
      <c r="I9" s="99">
        <f>'Choose Variable'!E8</f>
        <v>970.53</v>
      </c>
      <c r="J9" s="47">
        <v>4</v>
      </c>
    </row>
    <row r="10" spans="2:15" x14ac:dyDescent="0.25">
      <c r="B10" s="48">
        <v>5</v>
      </c>
      <c r="C10" s="99">
        <f>'Choose Variable'!C9</f>
        <v>274.89</v>
      </c>
      <c r="D10" s="52">
        <f t="shared" si="4"/>
        <v>1374.4499999999998</v>
      </c>
      <c r="E10" s="51">
        <f t="shared" si="0"/>
        <v>1845.7167306495287</v>
      </c>
      <c r="F10" s="94">
        <f t="shared" si="3"/>
        <v>4.97</v>
      </c>
      <c r="G10" s="51">
        <f t="shared" si="1"/>
        <v>5806.3881339535383</v>
      </c>
      <c r="H10" s="52">
        <f t="shared" si="2"/>
        <v>4179.3999999999996</v>
      </c>
      <c r="I10" s="99">
        <f>'Choose Variable'!E9</f>
        <v>835.88</v>
      </c>
      <c r="J10" s="47">
        <v>5</v>
      </c>
      <c r="M10" s="2"/>
      <c r="O10" s="2"/>
    </row>
    <row r="11" spans="2:15" x14ac:dyDescent="0.25">
      <c r="B11" s="48">
        <v>6</v>
      </c>
      <c r="C11" s="99">
        <f>'Choose Variable'!C10</f>
        <v>0</v>
      </c>
      <c r="D11" s="52">
        <f t="shared" si="4"/>
        <v>0</v>
      </c>
      <c r="E11" s="51">
        <f t="shared" si="0"/>
        <v>0</v>
      </c>
      <c r="F11" s="94">
        <f t="shared" si="3"/>
        <v>0</v>
      </c>
      <c r="G11" s="51">
        <f t="shared" si="1"/>
        <v>0</v>
      </c>
      <c r="H11" s="52">
        <f t="shared" ref="H11:H15" si="5">I11*J11</f>
        <v>0</v>
      </c>
      <c r="I11" s="99">
        <f>'Choose Variable'!E10</f>
        <v>0</v>
      </c>
      <c r="J11" s="47">
        <v>6</v>
      </c>
      <c r="M11" s="2"/>
      <c r="O11" s="2"/>
    </row>
    <row r="12" spans="2:15" x14ac:dyDescent="0.25">
      <c r="B12" s="48">
        <v>7</v>
      </c>
      <c r="C12" s="99">
        <f>'Choose Variable'!C11</f>
        <v>0</v>
      </c>
      <c r="D12" s="52">
        <f t="shared" si="4"/>
        <v>0</v>
      </c>
      <c r="E12" s="51">
        <f t="shared" si="0"/>
        <v>0</v>
      </c>
      <c r="F12" s="94">
        <f t="shared" si="3"/>
        <v>0</v>
      </c>
      <c r="G12" s="51">
        <f t="shared" si="1"/>
        <v>0</v>
      </c>
      <c r="H12" s="52">
        <f t="shared" si="5"/>
        <v>0</v>
      </c>
      <c r="I12" s="99">
        <f>'Choose Variable'!E11</f>
        <v>0</v>
      </c>
      <c r="J12" s="47">
        <v>7</v>
      </c>
      <c r="M12" s="2"/>
      <c r="O12" s="2"/>
    </row>
    <row r="13" spans="2:15" x14ac:dyDescent="0.25">
      <c r="B13" s="48">
        <v>8</v>
      </c>
      <c r="C13" s="99">
        <f>'Choose Variable'!C12</f>
        <v>0</v>
      </c>
      <c r="D13" s="52">
        <f t="shared" si="4"/>
        <v>0</v>
      </c>
      <c r="E13" s="51">
        <f t="shared" si="0"/>
        <v>0</v>
      </c>
      <c r="F13" s="94">
        <f t="shared" si="3"/>
        <v>0</v>
      </c>
      <c r="G13" s="51">
        <f t="shared" si="1"/>
        <v>0</v>
      </c>
      <c r="H13" s="52">
        <f t="shared" si="5"/>
        <v>0</v>
      </c>
      <c r="I13" s="99">
        <f>'Choose Variable'!E12</f>
        <v>0</v>
      </c>
      <c r="J13" s="47">
        <v>8</v>
      </c>
      <c r="M13" s="2"/>
      <c r="O13" s="5"/>
    </row>
    <row r="14" spans="2:15" x14ac:dyDescent="0.25">
      <c r="B14" s="48">
        <v>9</v>
      </c>
      <c r="C14" s="99">
        <f>'Choose Variable'!C13</f>
        <v>0</v>
      </c>
      <c r="D14" s="52">
        <f t="shared" si="4"/>
        <v>0</v>
      </c>
      <c r="E14" s="51">
        <f t="shared" si="0"/>
        <v>0</v>
      </c>
      <c r="F14" s="94">
        <f t="shared" si="3"/>
        <v>0</v>
      </c>
      <c r="G14" s="51">
        <f t="shared" si="1"/>
        <v>0</v>
      </c>
      <c r="H14" s="52">
        <f t="shared" si="5"/>
        <v>0</v>
      </c>
      <c r="I14" s="99">
        <f>'Choose Variable'!E13</f>
        <v>0</v>
      </c>
      <c r="J14" s="47">
        <v>9</v>
      </c>
      <c r="M14" s="2"/>
    </row>
    <row r="15" spans="2:15" x14ac:dyDescent="0.25">
      <c r="B15" s="48">
        <v>10</v>
      </c>
      <c r="C15" s="99">
        <f>'Choose Variable'!C14</f>
        <v>0</v>
      </c>
      <c r="D15" s="52">
        <f t="shared" si="4"/>
        <v>0</v>
      </c>
      <c r="E15" s="51">
        <f t="shared" si="0"/>
        <v>0</v>
      </c>
      <c r="F15" s="94">
        <f t="shared" si="3"/>
        <v>0</v>
      </c>
      <c r="G15" s="51">
        <f t="shared" si="1"/>
        <v>0</v>
      </c>
      <c r="H15" s="52">
        <f t="shared" si="5"/>
        <v>0</v>
      </c>
      <c r="I15" s="99">
        <f>'Choose Variable'!E14</f>
        <v>0</v>
      </c>
      <c r="J15" s="47">
        <v>10</v>
      </c>
      <c r="M15" s="2"/>
      <c r="O15" s="2"/>
    </row>
    <row r="16" spans="2:15" hidden="1" x14ac:dyDescent="0.25">
      <c r="B16" s="49"/>
      <c r="C16" s="13"/>
      <c r="D16" s="51"/>
      <c r="E16" s="53"/>
      <c r="F16" s="43"/>
      <c r="G16" s="57"/>
      <c r="H16" s="51"/>
      <c r="I16" s="13"/>
      <c r="J16" s="55"/>
    </row>
    <row r="17" spans="2:17" x14ac:dyDescent="0.25">
      <c r="B17" s="67" t="s">
        <v>52</v>
      </c>
      <c r="C17" s="68">
        <f>SUM(C5:C15)</f>
        <v>3846.8899999999994</v>
      </c>
      <c r="D17" s="73">
        <f>SUM(C5:C15)/C17</f>
        <v>1</v>
      </c>
      <c r="E17" s="54">
        <f>SUM(E5:E15)</f>
        <v>4598.0973521467986</v>
      </c>
      <c r="F17" s="44"/>
      <c r="G17" s="54">
        <f>SUM(G5:G15)</f>
        <v>15513.243701869527</v>
      </c>
      <c r="H17" s="73">
        <f>SUM(I5:I15)/I17</f>
        <v>1</v>
      </c>
      <c r="I17" s="68">
        <f>SUM(I5:I15)</f>
        <v>12236.789999999999</v>
      </c>
      <c r="J17" s="69" t="s">
        <v>52</v>
      </c>
    </row>
    <row r="18" spans="2:17" x14ac:dyDescent="0.25">
      <c r="D18" s="27"/>
      <c r="G18" s="26"/>
      <c r="H18" s="24"/>
      <c r="I18" s="7"/>
      <c r="J18" s="27"/>
      <c r="K18" s="4"/>
      <c r="L18" s="2"/>
    </row>
    <row r="19" spans="2:17" x14ac:dyDescent="0.25">
      <c r="D19" s="27"/>
      <c r="E19" s="28"/>
      <c r="F19" s="23"/>
      <c r="G19" s="26"/>
      <c r="H19" s="24"/>
      <c r="I19" s="7"/>
      <c r="J19" s="27"/>
      <c r="Q19" s="29"/>
    </row>
    <row r="20" spans="2:17" x14ac:dyDescent="0.25">
      <c r="F20" s="29"/>
      <c r="J20" s="6"/>
      <c r="K20" s="4"/>
      <c r="L20" s="2"/>
    </row>
    <row r="21" spans="2:17" x14ac:dyDescent="0.25">
      <c r="B21" s="83" t="s">
        <v>53</v>
      </c>
      <c r="C21" s="84"/>
      <c r="D21" s="84"/>
      <c r="E21" s="84"/>
      <c r="F21" s="84"/>
      <c r="H21" s="30"/>
      <c r="I21" s="84"/>
      <c r="J21" s="4"/>
    </row>
    <row r="22" spans="2:17" x14ac:dyDescent="0.25">
      <c r="F22" s="71"/>
      <c r="G22" s="72"/>
      <c r="H22" s="30"/>
    </row>
    <row r="29" spans="2:17" x14ac:dyDescent="0.25">
      <c r="O29" s="45" t="s">
        <v>18</v>
      </c>
      <c r="P29" s="61">
        <f>SUM(D5:D15)/C17</f>
        <v>2.4087873580996599</v>
      </c>
    </row>
    <row r="30" spans="2:17" x14ac:dyDescent="0.25">
      <c r="O30" s="45" t="s">
        <v>19</v>
      </c>
      <c r="P30" s="61">
        <f>SUM(H5:H15)/I17</f>
        <v>2.3643904978348078</v>
      </c>
    </row>
    <row r="31" spans="2:17" x14ac:dyDescent="0.25">
      <c r="O31" s="45" t="s">
        <v>20</v>
      </c>
      <c r="P31" s="62">
        <f>SQRT(E17/(C17-1))</f>
        <v>1.0934291604164061</v>
      </c>
    </row>
    <row r="32" spans="2:17" x14ac:dyDescent="0.25">
      <c r="O32" s="45" t="s">
        <v>21</v>
      </c>
      <c r="P32" s="62">
        <f>SQRT(G17/(I17-1))</f>
        <v>1.1259919876260802</v>
      </c>
    </row>
    <row r="33" spans="1:22" x14ac:dyDescent="0.25">
      <c r="O33" s="45" t="s">
        <v>22</v>
      </c>
      <c r="P33" s="61">
        <f>P31/P32</f>
        <v>0.97108076472344529</v>
      </c>
    </row>
    <row r="34" spans="1:22" x14ac:dyDescent="0.25">
      <c r="O34" s="45" t="s">
        <v>23</v>
      </c>
      <c r="P34" s="61">
        <f>P29-(P31/P32*P30)</f>
        <v>0.11277322535738721</v>
      </c>
    </row>
    <row r="45" spans="1:22" x14ac:dyDescent="0.25">
      <c r="B45" s="81" t="s">
        <v>42</v>
      </c>
      <c r="C45" s="81"/>
      <c r="D45" s="81"/>
      <c r="E45" s="81"/>
      <c r="F45" s="81"/>
      <c r="G45" s="81"/>
      <c r="H45" s="81"/>
      <c r="I45" s="81"/>
      <c r="J45" s="81"/>
      <c r="K45" s="81"/>
      <c r="L45" s="81"/>
      <c r="M45" s="81"/>
      <c r="N45" s="81"/>
      <c r="O45" s="81"/>
      <c r="P45" s="81"/>
    </row>
    <row r="46" spans="1:22" x14ac:dyDescent="0.25">
      <c r="B46" s="81"/>
      <c r="C46" s="81"/>
      <c r="D46" s="81"/>
      <c r="E46" s="81"/>
      <c r="F46" s="81"/>
      <c r="G46" s="81"/>
      <c r="H46" s="81"/>
      <c r="I46" s="81"/>
      <c r="J46" s="81"/>
      <c r="K46" s="81"/>
      <c r="L46" s="81"/>
      <c r="M46" s="81"/>
      <c r="N46" s="81"/>
      <c r="O46" s="81"/>
      <c r="P46" s="81"/>
    </row>
    <row r="47" spans="1:22" x14ac:dyDescent="0.25">
      <c r="A47" s="81" t="s">
        <v>44</v>
      </c>
      <c r="B47" s="82" t="s">
        <v>1</v>
      </c>
      <c r="C47" s="81"/>
      <c r="D47" s="81"/>
      <c r="E47" s="81"/>
      <c r="F47" s="81"/>
      <c r="G47" s="81"/>
      <c r="H47" s="81"/>
      <c r="I47" s="81" t="s">
        <v>45</v>
      </c>
      <c r="J47" s="81" t="s">
        <v>43</v>
      </c>
      <c r="K47" s="81" t="s">
        <v>47</v>
      </c>
      <c r="L47" s="81" t="s">
        <v>48</v>
      </c>
      <c r="M47" s="82" t="s">
        <v>2</v>
      </c>
      <c r="N47" s="81"/>
      <c r="O47" s="81"/>
      <c r="P47" s="81" t="s">
        <v>46</v>
      </c>
      <c r="Q47" s="81" t="s">
        <v>43</v>
      </c>
      <c r="R47" s="81" t="s">
        <v>47</v>
      </c>
      <c r="S47" s="81" t="s">
        <v>48</v>
      </c>
      <c r="T47" s="82" t="s">
        <v>41</v>
      </c>
      <c r="U47" s="81"/>
      <c r="V47" s="81"/>
    </row>
    <row r="48" spans="1:22" x14ac:dyDescent="0.25">
      <c r="A48" s="81">
        <f t="shared" ref="A48:A58" si="6">IF(B48&gt;M48,B48,M48)</f>
        <v>0</v>
      </c>
      <c r="B48" s="81">
        <f>B5</f>
        <v>0</v>
      </c>
      <c r="C48" s="81">
        <f t="shared" ref="C48:C58" si="7">C5/$C$17</f>
        <v>0</v>
      </c>
      <c r="D48" s="81"/>
      <c r="E48" s="81"/>
      <c r="F48" s="81">
        <f>C48</f>
        <v>0</v>
      </c>
      <c r="G48" s="81"/>
      <c r="H48" s="81"/>
      <c r="I48" s="93">
        <f t="shared" ref="I48:I58" si="8">$P$29</f>
        <v>2.4087873580996599</v>
      </c>
      <c r="J48" s="93">
        <f t="shared" ref="J48:J58" si="9">$P$31</f>
        <v>1.0934291604164061</v>
      </c>
      <c r="K48" s="93">
        <f>I48+J48</f>
        <v>3.5022165185160663</v>
      </c>
      <c r="L48" s="93">
        <f>I48-J48</f>
        <v>1.3153581976832538</v>
      </c>
      <c r="M48" s="81">
        <f>J5</f>
        <v>0</v>
      </c>
      <c r="N48" s="81">
        <f>I5/$C$17</f>
        <v>0</v>
      </c>
      <c r="O48" s="81">
        <f>N48</f>
        <v>0</v>
      </c>
      <c r="P48" s="93">
        <f t="shared" ref="P48:P58" si="10">$P$30</f>
        <v>2.3643904978348078</v>
      </c>
      <c r="Q48" s="93">
        <f t="shared" ref="Q48:Q58" si="11">$P$32</f>
        <v>1.1259919876260802</v>
      </c>
      <c r="R48" s="93">
        <f>P48+Q48</f>
        <v>3.4903824854608878</v>
      </c>
      <c r="S48" s="93">
        <f>P48-Q48</f>
        <v>1.2383985102087276</v>
      </c>
      <c r="T48" s="93">
        <f>P34</f>
        <v>0.11277322535738721</v>
      </c>
      <c r="U48" s="81">
        <f t="shared" ref="U48:U58" si="12">I5/$I$17</f>
        <v>0</v>
      </c>
      <c r="V48" s="81">
        <f>U48</f>
        <v>0</v>
      </c>
    </row>
    <row r="49" spans="1:22" x14ac:dyDescent="0.25">
      <c r="A49" s="81">
        <f t="shared" si="6"/>
        <v>1</v>
      </c>
      <c r="B49" s="81">
        <f>IF(AND(F49=1,C49=0),B48,B48+1)</f>
        <v>1</v>
      </c>
      <c r="C49" s="81">
        <f t="shared" si="7"/>
        <v>0.14125176441229151</v>
      </c>
      <c r="D49" s="81"/>
      <c r="E49" s="81"/>
      <c r="F49" s="81">
        <f>IF(C49&lt;&gt;0,F48+C49,1)</f>
        <v>0.14125176441229151</v>
      </c>
      <c r="G49" s="81"/>
      <c r="H49" s="81"/>
      <c r="I49" s="93">
        <f t="shared" si="8"/>
        <v>2.4087873580996599</v>
      </c>
      <c r="J49" s="93">
        <f t="shared" si="9"/>
        <v>1.0934291604164061</v>
      </c>
      <c r="K49" s="93">
        <f t="shared" ref="K49:K58" si="13">I49+J49</f>
        <v>3.5022165185160663</v>
      </c>
      <c r="L49" s="93">
        <f t="shared" ref="L49:L58" si="14">I49-J49</f>
        <v>1.3153581976832538</v>
      </c>
      <c r="M49" s="81">
        <f>IF(AND(O49=1,N49=0),M48,M48+1)</f>
        <v>1</v>
      </c>
      <c r="N49" s="81">
        <f t="shared" ref="N49:N58" si="15">I6/$I$17</f>
        <v>0.23383338277440407</v>
      </c>
      <c r="O49" s="81">
        <f t="shared" ref="O49:O58" si="16">O48+N49</f>
        <v>0.23383338277440407</v>
      </c>
      <c r="P49" s="93">
        <f t="shared" si="10"/>
        <v>2.3643904978348078</v>
      </c>
      <c r="Q49" s="93">
        <f t="shared" si="11"/>
        <v>1.1259919876260802</v>
      </c>
      <c r="R49" s="93">
        <f t="shared" ref="R49:R58" si="17">P49+Q49</f>
        <v>3.4903824854608878</v>
      </c>
      <c r="S49" s="93">
        <f t="shared" ref="S49:S58" si="18">P49-Q49</f>
        <v>1.2383985102087276</v>
      </c>
      <c r="T49" s="81">
        <f t="shared" ref="T49:T58" si="19">IF(AND(V49=1,U49=0),T48,F6)</f>
        <v>1.08</v>
      </c>
      <c r="U49" s="81">
        <f t="shared" si="12"/>
        <v>0.23383338277440407</v>
      </c>
      <c r="V49" s="81">
        <f t="shared" ref="V49:V58" si="20">V48+U49</f>
        <v>0.23383338277440407</v>
      </c>
    </row>
    <row r="50" spans="1:22" x14ac:dyDescent="0.25">
      <c r="A50" s="81">
        <f t="shared" si="6"/>
        <v>2</v>
      </c>
      <c r="B50" s="81">
        <f t="shared" ref="B50:B58" si="21">IF(AND(F50=1,C50=0),B49,B49+1)</f>
        <v>2</v>
      </c>
      <c r="C50" s="81">
        <f t="shared" si="7"/>
        <v>0.57279776650749048</v>
      </c>
      <c r="D50" s="81"/>
      <c r="E50" s="81"/>
      <c r="F50" s="81">
        <f t="shared" ref="F50:F58" si="22">IF(C50&lt;&gt;0,F49+C50,1)</f>
        <v>0.71404953091978196</v>
      </c>
      <c r="G50" s="81"/>
      <c r="H50" s="81"/>
      <c r="I50" s="93">
        <f t="shared" si="8"/>
        <v>2.4087873580996599</v>
      </c>
      <c r="J50" s="93">
        <f t="shared" si="9"/>
        <v>1.0934291604164061</v>
      </c>
      <c r="K50" s="93">
        <f t="shared" si="13"/>
        <v>3.5022165185160663</v>
      </c>
      <c r="L50" s="93">
        <f t="shared" si="14"/>
        <v>1.3153581976832538</v>
      </c>
      <c r="M50" s="81">
        <f t="shared" ref="M50:M58" si="23">IF(AND(O50=1,N50=0),M49,M49+1)</f>
        <v>2</v>
      </c>
      <c r="N50" s="81">
        <f t="shared" si="15"/>
        <v>0.38387273132904953</v>
      </c>
      <c r="O50" s="81">
        <f t="shared" si="16"/>
        <v>0.61770611410345366</v>
      </c>
      <c r="P50" s="93">
        <f t="shared" si="10"/>
        <v>2.3643904978348078</v>
      </c>
      <c r="Q50" s="93">
        <f t="shared" si="11"/>
        <v>1.1259919876260802</v>
      </c>
      <c r="R50" s="93">
        <f t="shared" si="17"/>
        <v>3.4903824854608878</v>
      </c>
      <c r="S50" s="93">
        <f t="shared" si="18"/>
        <v>1.2383985102087276</v>
      </c>
      <c r="T50" s="81">
        <f t="shared" si="19"/>
        <v>2.0499999999999998</v>
      </c>
      <c r="U50" s="81">
        <f t="shared" si="12"/>
        <v>0.38387273132904953</v>
      </c>
      <c r="V50" s="81">
        <f t="shared" si="20"/>
        <v>0.61770611410345366</v>
      </c>
    </row>
    <row r="51" spans="1:22" x14ac:dyDescent="0.25">
      <c r="A51" s="81">
        <f t="shared" si="6"/>
        <v>3</v>
      </c>
      <c r="B51" s="81">
        <f t="shared" si="21"/>
        <v>3</v>
      </c>
      <c r="C51" s="81">
        <f t="shared" si="7"/>
        <v>9.3319538640304261E-2</v>
      </c>
      <c r="D51" s="81"/>
      <c r="E51" s="81"/>
      <c r="F51" s="81">
        <f t="shared" si="22"/>
        <v>0.80736906956008625</v>
      </c>
      <c r="G51" s="81"/>
      <c r="H51" s="81"/>
      <c r="I51" s="93">
        <f t="shared" si="8"/>
        <v>2.4087873580996599</v>
      </c>
      <c r="J51" s="93">
        <f t="shared" si="9"/>
        <v>1.0934291604164061</v>
      </c>
      <c r="K51" s="93">
        <f t="shared" si="13"/>
        <v>3.5022165185160663</v>
      </c>
      <c r="L51" s="93">
        <f t="shared" si="14"/>
        <v>1.3153581976832538</v>
      </c>
      <c r="M51" s="81">
        <f t="shared" si="23"/>
        <v>3</v>
      </c>
      <c r="N51" s="81">
        <f t="shared" si="15"/>
        <v>0.23467265516528438</v>
      </c>
      <c r="O51" s="81">
        <f t="shared" si="16"/>
        <v>0.85237876926873801</v>
      </c>
      <c r="P51" s="93">
        <f t="shared" si="10"/>
        <v>2.3643904978348078</v>
      </c>
      <c r="Q51" s="93">
        <f t="shared" si="11"/>
        <v>1.1259919876260802</v>
      </c>
      <c r="R51" s="93">
        <f t="shared" si="17"/>
        <v>3.4903824854608878</v>
      </c>
      <c r="S51" s="93">
        <f t="shared" si="18"/>
        <v>1.2383985102087276</v>
      </c>
      <c r="T51" s="81">
        <f t="shared" si="19"/>
        <v>3.03</v>
      </c>
      <c r="U51" s="81">
        <f t="shared" si="12"/>
        <v>0.23467265516528438</v>
      </c>
      <c r="V51" s="81">
        <f t="shared" si="20"/>
        <v>0.85237876926873801</v>
      </c>
    </row>
    <row r="52" spans="1:22" x14ac:dyDescent="0.25">
      <c r="A52" s="81">
        <f t="shared" si="6"/>
        <v>4</v>
      </c>
      <c r="B52" s="81">
        <f t="shared" si="21"/>
        <v>4</v>
      </c>
      <c r="C52" s="81">
        <f t="shared" si="7"/>
        <v>0.12117320744809446</v>
      </c>
      <c r="D52" s="81"/>
      <c r="E52" s="81"/>
      <c r="F52" s="81">
        <f t="shared" si="22"/>
        <v>0.92854227700818071</v>
      </c>
      <c r="G52" s="81"/>
      <c r="H52" s="81"/>
      <c r="I52" s="93">
        <f t="shared" si="8"/>
        <v>2.4087873580996599</v>
      </c>
      <c r="J52" s="93">
        <f t="shared" si="9"/>
        <v>1.0934291604164061</v>
      </c>
      <c r="K52" s="93">
        <f t="shared" si="13"/>
        <v>3.5022165185160663</v>
      </c>
      <c r="L52" s="93">
        <f t="shared" si="14"/>
        <v>1.3153581976832538</v>
      </c>
      <c r="M52" s="81">
        <f t="shared" si="23"/>
        <v>4</v>
      </c>
      <c r="N52" s="81">
        <f t="shared" si="15"/>
        <v>7.9312466749858423E-2</v>
      </c>
      <c r="O52" s="81">
        <f t="shared" si="16"/>
        <v>0.93169123601859649</v>
      </c>
      <c r="P52" s="93">
        <f t="shared" si="10"/>
        <v>2.3643904978348078</v>
      </c>
      <c r="Q52" s="93">
        <f t="shared" si="11"/>
        <v>1.1259919876260802</v>
      </c>
      <c r="R52" s="93">
        <f t="shared" si="17"/>
        <v>3.4903824854608878</v>
      </c>
      <c r="S52" s="93">
        <f t="shared" si="18"/>
        <v>1.2383985102087276</v>
      </c>
      <c r="T52" s="81">
        <f t="shared" si="19"/>
        <v>4</v>
      </c>
      <c r="U52" s="81">
        <f t="shared" si="12"/>
        <v>7.9312466749858423E-2</v>
      </c>
      <c r="V52" s="81">
        <f t="shared" si="20"/>
        <v>0.93169123601859649</v>
      </c>
    </row>
    <row r="53" spans="1:22" x14ac:dyDescent="0.25">
      <c r="A53" s="81">
        <f t="shared" si="6"/>
        <v>5</v>
      </c>
      <c r="B53" s="81">
        <f t="shared" si="21"/>
        <v>5</v>
      </c>
      <c r="C53" s="81">
        <f t="shared" si="7"/>
        <v>7.1457722991819378E-2</v>
      </c>
      <c r="D53" s="81"/>
      <c r="E53" s="81"/>
      <c r="F53" s="81">
        <f t="shared" si="22"/>
        <v>1</v>
      </c>
      <c r="G53" s="81"/>
      <c r="H53" s="81"/>
      <c r="I53" s="93">
        <f t="shared" si="8"/>
        <v>2.4087873580996599</v>
      </c>
      <c r="J53" s="93">
        <f t="shared" si="9"/>
        <v>1.0934291604164061</v>
      </c>
      <c r="K53" s="93">
        <f t="shared" si="13"/>
        <v>3.5022165185160663</v>
      </c>
      <c r="L53" s="93">
        <f t="shared" si="14"/>
        <v>1.3153581976832538</v>
      </c>
      <c r="M53" s="81">
        <f t="shared" si="23"/>
        <v>5</v>
      </c>
      <c r="N53" s="81">
        <f t="shared" si="15"/>
        <v>6.830876398140362E-2</v>
      </c>
      <c r="O53" s="81">
        <f t="shared" si="16"/>
        <v>1</v>
      </c>
      <c r="P53" s="93">
        <f t="shared" si="10"/>
        <v>2.3643904978348078</v>
      </c>
      <c r="Q53" s="93">
        <f t="shared" si="11"/>
        <v>1.1259919876260802</v>
      </c>
      <c r="R53" s="93">
        <f t="shared" si="17"/>
        <v>3.4903824854608878</v>
      </c>
      <c r="S53" s="93">
        <f t="shared" si="18"/>
        <v>1.2383985102087276</v>
      </c>
      <c r="T53" s="81">
        <f t="shared" si="19"/>
        <v>4.97</v>
      </c>
      <c r="U53" s="81">
        <f t="shared" si="12"/>
        <v>6.830876398140362E-2</v>
      </c>
      <c r="V53" s="81">
        <f t="shared" si="20"/>
        <v>1</v>
      </c>
    </row>
    <row r="54" spans="1:22" x14ac:dyDescent="0.25">
      <c r="A54" s="81">
        <f t="shared" si="6"/>
        <v>5</v>
      </c>
      <c r="B54" s="81">
        <f t="shared" si="21"/>
        <v>5</v>
      </c>
      <c r="C54" s="81">
        <f t="shared" si="7"/>
        <v>0</v>
      </c>
      <c r="D54" s="81"/>
      <c r="E54" s="81"/>
      <c r="F54" s="81">
        <f t="shared" si="22"/>
        <v>1</v>
      </c>
      <c r="G54" s="81"/>
      <c r="H54" s="81"/>
      <c r="I54" s="93">
        <f t="shared" si="8"/>
        <v>2.4087873580996599</v>
      </c>
      <c r="J54" s="93">
        <f t="shared" si="9"/>
        <v>1.0934291604164061</v>
      </c>
      <c r="K54" s="93">
        <f t="shared" si="13"/>
        <v>3.5022165185160663</v>
      </c>
      <c r="L54" s="93">
        <f t="shared" si="14"/>
        <v>1.3153581976832538</v>
      </c>
      <c r="M54" s="81">
        <f t="shared" si="23"/>
        <v>5</v>
      </c>
      <c r="N54" s="81">
        <f t="shared" si="15"/>
        <v>0</v>
      </c>
      <c r="O54" s="81">
        <f t="shared" si="16"/>
        <v>1</v>
      </c>
      <c r="P54" s="93">
        <f t="shared" si="10"/>
        <v>2.3643904978348078</v>
      </c>
      <c r="Q54" s="93">
        <f t="shared" si="11"/>
        <v>1.1259919876260802</v>
      </c>
      <c r="R54" s="93">
        <f t="shared" si="17"/>
        <v>3.4903824854608878</v>
      </c>
      <c r="S54" s="93">
        <f t="shared" si="18"/>
        <v>1.2383985102087276</v>
      </c>
      <c r="T54" s="81">
        <f t="shared" si="19"/>
        <v>4.97</v>
      </c>
      <c r="U54" s="81">
        <f t="shared" si="12"/>
        <v>0</v>
      </c>
      <c r="V54" s="81">
        <f t="shared" si="20"/>
        <v>1</v>
      </c>
    </row>
    <row r="55" spans="1:22" x14ac:dyDescent="0.25">
      <c r="A55" s="81">
        <f t="shared" si="6"/>
        <v>5</v>
      </c>
      <c r="B55" s="81">
        <f t="shared" si="21"/>
        <v>5</v>
      </c>
      <c r="C55" s="81">
        <f t="shared" si="7"/>
        <v>0</v>
      </c>
      <c r="D55" s="81"/>
      <c r="E55" s="81"/>
      <c r="F55" s="81">
        <f t="shared" si="22"/>
        <v>1</v>
      </c>
      <c r="G55" s="81"/>
      <c r="H55" s="81"/>
      <c r="I55" s="93">
        <f t="shared" si="8"/>
        <v>2.4087873580996599</v>
      </c>
      <c r="J55" s="93">
        <f t="shared" si="9"/>
        <v>1.0934291604164061</v>
      </c>
      <c r="K55" s="93">
        <f t="shared" si="13"/>
        <v>3.5022165185160663</v>
      </c>
      <c r="L55" s="93">
        <f t="shared" si="14"/>
        <v>1.3153581976832538</v>
      </c>
      <c r="M55" s="81">
        <f t="shared" si="23"/>
        <v>5</v>
      </c>
      <c r="N55" s="81">
        <f t="shared" si="15"/>
        <v>0</v>
      </c>
      <c r="O55" s="81">
        <f t="shared" si="16"/>
        <v>1</v>
      </c>
      <c r="P55" s="93">
        <f t="shared" si="10"/>
        <v>2.3643904978348078</v>
      </c>
      <c r="Q55" s="93">
        <f t="shared" si="11"/>
        <v>1.1259919876260802</v>
      </c>
      <c r="R55" s="93">
        <f t="shared" si="17"/>
        <v>3.4903824854608878</v>
      </c>
      <c r="S55" s="93">
        <f t="shared" si="18"/>
        <v>1.2383985102087276</v>
      </c>
      <c r="T55" s="81">
        <f t="shared" si="19"/>
        <v>4.97</v>
      </c>
      <c r="U55" s="81">
        <f t="shared" si="12"/>
        <v>0</v>
      </c>
      <c r="V55" s="81">
        <f t="shared" si="20"/>
        <v>1</v>
      </c>
    </row>
    <row r="56" spans="1:22" x14ac:dyDescent="0.25">
      <c r="A56" s="81">
        <f t="shared" si="6"/>
        <v>5</v>
      </c>
      <c r="B56" s="81">
        <f t="shared" si="21"/>
        <v>5</v>
      </c>
      <c r="C56" s="81">
        <f t="shared" si="7"/>
        <v>0</v>
      </c>
      <c r="D56" s="81"/>
      <c r="E56" s="81"/>
      <c r="F56" s="81">
        <f t="shared" si="22"/>
        <v>1</v>
      </c>
      <c r="G56" s="81"/>
      <c r="H56" s="81"/>
      <c r="I56" s="93">
        <f t="shared" si="8"/>
        <v>2.4087873580996599</v>
      </c>
      <c r="J56" s="93">
        <f t="shared" si="9"/>
        <v>1.0934291604164061</v>
      </c>
      <c r="K56" s="93">
        <f t="shared" si="13"/>
        <v>3.5022165185160663</v>
      </c>
      <c r="L56" s="93">
        <f t="shared" si="14"/>
        <v>1.3153581976832538</v>
      </c>
      <c r="M56" s="81">
        <f t="shared" si="23"/>
        <v>5</v>
      </c>
      <c r="N56" s="81">
        <f t="shared" si="15"/>
        <v>0</v>
      </c>
      <c r="O56" s="81">
        <f t="shared" si="16"/>
        <v>1</v>
      </c>
      <c r="P56" s="93">
        <f t="shared" si="10"/>
        <v>2.3643904978348078</v>
      </c>
      <c r="Q56" s="93">
        <f t="shared" si="11"/>
        <v>1.1259919876260802</v>
      </c>
      <c r="R56" s="93">
        <f t="shared" si="17"/>
        <v>3.4903824854608878</v>
      </c>
      <c r="S56" s="93">
        <f t="shared" si="18"/>
        <v>1.2383985102087276</v>
      </c>
      <c r="T56" s="81">
        <f t="shared" si="19"/>
        <v>4.97</v>
      </c>
      <c r="U56" s="81">
        <f t="shared" si="12"/>
        <v>0</v>
      </c>
      <c r="V56" s="81">
        <f t="shared" si="20"/>
        <v>1</v>
      </c>
    </row>
    <row r="57" spans="1:22" x14ac:dyDescent="0.25">
      <c r="A57" s="81">
        <f t="shared" si="6"/>
        <v>5</v>
      </c>
      <c r="B57" s="81">
        <f t="shared" si="21"/>
        <v>5</v>
      </c>
      <c r="C57" s="81">
        <f t="shared" si="7"/>
        <v>0</v>
      </c>
      <c r="D57" s="81"/>
      <c r="E57" s="81"/>
      <c r="F57" s="81">
        <f t="shared" si="22"/>
        <v>1</v>
      </c>
      <c r="G57" s="81"/>
      <c r="H57" s="81"/>
      <c r="I57" s="93">
        <f t="shared" si="8"/>
        <v>2.4087873580996599</v>
      </c>
      <c r="J57" s="93">
        <f t="shared" si="9"/>
        <v>1.0934291604164061</v>
      </c>
      <c r="K57" s="93">
        <f t="shared" si="13"/>
        <v>3.5022165185160663</v>
      </c>
      <c r="L57" s="93">
        <f t="shared" si="14"/>
        <v>1.3153581976832538</v>
      </c>
      <c r="M57" s="81">
        <f t="shared" si="23"/>
        <v>5</v>
      </c>
      <c r="N57" s="81">
        <f t="shared" si="15"/>
        <v>0</v>
      </c>
      <c r="O57" s="81">
        <f t="shared" si="16"/>
        <v>1</v>
      </c>
      <c r="P57" s="93">
        <f t="shared" si="10"/>
        <v>2.3643904978348078</v>
      </c>
      <c r="Q57" s="93">
        <f t="shared" si="11"/>
        <v>1.1259919876260802</v>
      </c>
      <c r="R57" s="93">
        <f t="shared" si="17"/>
        <v>3.4903824854608878</v>
      </c>
      <c r="S57" s="93">
        <f t="shared" si="18"/>
        <v>1.2383985102087276</v>
      </c>
      <c r="T57" s="81">
        <f t="shared" si="19"/>
        <v>4.97</v>
      </c>
      <c r="U57" s="81">
        <f t="shared" si="12"/>
        <v>0</v>
      </c>
      <c r="V57" s="81">
        <f t="shared" si="20"/>
        <v>1</v>
      </c>
    </row>
    <row r="58" spans="1:22" x14ac:dyDescent="0.25">
      <c r="A58" s="81">
        <f t="shared" si="6"/>
        <v>5</v>
      </c>
      <c r="B58" s="81">
        <f t="shared" si="21"/>
        <v>5</v>
      </c>
      <c r="C58" s="81">
        <f t="shared" si="7"/>
        <v>0</v>
      </c>
      <c r="D58" s="81"/>
      <c r="E58" s="81"/>
      <c r="F58" s="81">
        <f t="shared" si="22"/>
        <v>1</v>
      </c>
      <c r="G58" s="81"/>
      <c r="H58" s="81"/>
      <c r="I58" s="93">
        <f t="shared" si="8"/>
        <v>2.4087873580996599</v>
      </c>
      <c r="J58" s="93">
        <f t="shared" si="9"/>
        <v>1.0934291604164061</v>
      </c>
      <c r="K58" s="93">
        <f t="shared" si="13"/>
        <v>3.5022165185160663</v>
      </c>
      <c r="L58" s="93">
        <f t="shared" si="14"/>
        <v>1.3153581976832538</v>
      </c>
      <c r="M58" s="81">
        <f t="shared" si="23"/>
        <v>5</v>
      </c>
      <c r="N58" s="81">
        <f t="shared" si="15"/>
        <v>0</v>
      </c>
      <c r="O58" s="81">
        <f t="shared" si="16"/>
        <v>1</v>
      </c>
      <c r="P58" s="93">
        <f t="shared" si="10"/>
        <v>2.3643904978348078</v>
      </c>
      <c r="Q58" s="93">
        <f t="shared" si="11"/>
        <v>1.1259919876260802</v>
      </c>
      <c r="R58" s="93">
        <f t="shared" si="17"/>
        <v>3.4903824854608878</v>
      </c>
      <c r="S58" s="93">
        <f t="shared" si="18"/>
        <v>1.2383985102087276</v>
      </c>
      <c r="T58" s="81">
        <f t="shared" si="19"/>
        <v>4.97</v>
      </c>
      <c r="U58" s="81">
        <f t="shared" si="12"/>
        <v>0</v>
      </c>
      <c r="V58" s="81">
        <f t="shared" si="20"/>
        <v>1</v>
      </c>
    </row>
  </sheetData>
  <sheetProtection sheet="1" objects="1" scenarios="1"/>
  <conditionalFormatting sqref="F5:F15">
    <cfRule type="cellIs" dxfId="3" priority="2" operator="equal">
      <formula>0</formula>
    </cfRule>
  </conditionalFormatting>
  <conditionalFormatting sqref="F5:F15">
    <cfRule type="cellIs" dxfId="2" priority="1" operator="notEqual">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B1:V160"/>
  <sheetViews>
    <sheetView zoomScale="175" zoomScaleNormal="175" workbookViewId="0">
      <selection activeCell="G19" sqref="G19"/>
    </sheetView>
  </sheetViews>
  <sheetFormatPr baseColWidth="10" defaultColWidth="9.140625" defaultRowHeight="15" x14ac:dyDescent="0.25"/>
  <cols>
    <col min="1" max="1" width="3.5703125" customWidth="1"/>
    <col min="2" max="2" width="10.5703125" bestFit="1" customWidth="1"/>
    <col min="3" max="3" width="11.140625" customWidth="1"/>
    <col min="4" max="4" width="13.85546875" hidden="1" customWidth="1"/>
    <col min="5" max="5" width="13" style="19" hidden="1" customWidth="1"/>
    <col min="6" max="6" width="14.42578125" hidden="1" customWidth="1"/>
    <col min="7" max="7" width="19.5703125" style="17" bestFit="1" customWidth="1"/>
    <col min="8" max="10" width="10.85546875" hidden="1" customWidth="1"/>
    <col min="12" max="12" width="10.140625" customWidth="1"/>
  </cols>
  <sheetData>
    <row r="1" spans="2:12" x14ac:dyDescent="0.25">
      <c r="B1" s="5" t="str">
        <f>'Choose Variable'!H3</f>
        <v>H_sportfreq</v>
      </c>
      <c r="C1" s="3"/>
      <c r="D1" s="4"/>
      <c r="E1" s="18"/>
      <c r="F1" s="4"/>
      <c r="G1" s="13"/>
      <c r="H1" s="4"/>
      <c r="I1" s="4"/>
      <c r="J1" s="4"/>
      <c r="K1" s="4"/>
      <c r="L1" s="4"/>
    </row>
    <row r="2" spans="2:12" x14ac:dyDescent="0.25">
      <c r="B2" s="34" t="s">
        <v>1</v>
      </c>
      <c r="C2" s="35"/>
      <c r="D2" s="35"/>
      <c r="E2" s="36"/>
      <c r="F2" s="35"/>
      <c r="G2" s="39"/>
      <c r="H2" s="38" t="s">
        <v>2</v>
      </c>
      <c r="I2" s="35"/>
      <c r="J2" s="35"/>
      <c r="K2" s="34" t="s">
        <v>2</v>
      </c>
      <c r="L2" s="37"/>
    </row>
    <row r="3" spans="2:12" ht="15.75" thickBot="1" x14ac:dyDescent="0.3">
      <c r="B3" s="48" t="s">
        <v>50</v>
      </c>
      <c r="C3" s="46" t="s">
        <v>51</v>
      </c>
      <c r="D3" s="10" t="s">
        <v>4</v>
      </c>
      <c r="E3" s="46" t="s">
        <v>5</v>
      </c>
      <c r="F3" s="10" t="s">
        <v>6</v>
      </c>
      <c r="G3" s="15" t="s">
        <v>7</v>
      </c>
      <c r="H3" s="46" t="s">
        <v>6</v>
      </c>
      <c r="I3" s="46" t="s">
        <v>8</v>
      </c>
      <c r="J3" s="46" t="s">
        <v>4</v>
      </c>
      <c r="K3" s="46" t="s">
        <v>51</v>
      </c>
      <c r="L3" s="47" t="s">
        <v>50</v>
      </c>
    </row>
    <row r="4" spans="2:12" hidden="1" x14ac:dyDescent="0.25">
      <c r="B4" s="63">
        <v>-0.5</v>
      </c>
      <c r="C4" s="46"/>
      <c r="D4" s="10"/>
      <c r="E4" s="46"/>
      <c r="F4" s="57">
        <v>0</v>
      </c>
      <c r="G4" s="15"/>
      <c r="H4" s="56">
        <v>0</v>
      </c>
      <c r="I4" s="46"/>
      <c r="J4" s="46"/>
      <c r="K4" s="46"/>
      <c r="L4" s="66">
        <v>-0.5</v>
      </c>
    </row>
    <row r="5" spans="2:12" ht="14.25" customHeight="1" thickBot="1" x14ac:dyDescent="0.3">
      <c r="B5" s="48">
        <v>0</v>
      </c>
      <c r="C5" s="97">
        <f>'Choose Variable'!C4</f>
        <v>0</v>
      </c>
      <c r="D5" s="58">
        <f>C5/$C$27</f>
        <v>0</v>
      </c>
      <c r="E5" s="59">
        <f>D5</f>
        <v>0</v>
      </c>
      <c r="F5" s="58">
        <f>F4+0.5*(F6-F4)</f>
        <v>0</v>
      </c>
      <c r="G5" s="95" cm="1">
        <f t="array" ref="G5">ROUND(IF(K5 &gt; 0, ((H5*100/100-VLOOKUP(INDEX($B$4:$B$25,_xlfn.XMATCH(H5,$E$4:$E$26,1))-1,$B$5:$E$25,4))/(VLOOKUP(INDEX($B$4:$B$25,_xlfn.XMATCH(H5,$E$4:$E$26,1)),$B$6:$E$25,4)-VLOOKUP(INDEX($B$4:$B$25,_xlfn.XMATCH(H5,$E$4:$E$26,1))-1,$B$5:$E$25,4)))+(INDEX($B$4:$B$25,_xlfn.XMATCH(H5,$E$4:$E$26,1))-0.5),0),2)</f>
        <v>0</v>
      </c>
      <c r="H5" s="58">
        <f>H4+0.5*(H6-H4)</f>
        <v>0</v>
      </c>
      <c r="I5" s="58">
        <f>J5</f>
        <v>0</v>
      </c>
      <c r="J5" s="58">
        <f>K5/$K$27</f>
        <v>0</v>
      </c>
      <c r="K5" s="97">
        <f>'Choose Variable'!B4</f>
        <v>0</v>
      </c>
      <c r="L5" s="47">
        <v>0</v>
      </c>
    </row>
    <row r="6" spans="2:12" ht="12" hidden="1" customHeight="1" x14ac:dyDescent="0.25">
      <c r="B6" s="63">
        <v>0.5</v>
      </c>
      <c r="C6" s="98"/>
      <c r="D6" s="64"/>
      <c r="E6" s="65"/>
      <c r="F6" s="57">
        <v>0</v>
      </c>
      <c r="G6" s="95" cm="1">
        <f t="array" ref="G6">ROUND(IF(K6 &gt; 0, ((H6*100/100-VLOOKUP(INDEX($B$4:$B$25,_xlfn.XMATCH(H6,$E$4:$E$26,1))-1,$B$5:$E$25,4))/(VLOOKUP(INDEX($B$4:$B$25,_xlfn.XMATCH(H6,$E$4:$E$26,1)),$B$6:$E$25,4)-VLOOKUP(INDEX($B$4:$B$25,_xlfn.XMATCH(H6,$E$4:$E$26,1))-1,$B$5:$E$25,4)))+(INDEX($B$4:$B$25,_xlfn.XMATCH(H6,$E$4:$E$26,1))-0.5),0),2)</f>
        <v>0</v>
      </c>
      <c r="H6" s="56">
        <v>0</v>
      </c>
      <c r="I6" s="56"/>
      <c r="J6" s="56"/>
      <c r="K6" s="98"/>
      <c r="L6" s="66">
        <v>0.5</v>
      </c>
    </row>
    <row r="7" spans="2:12" ht="15.75" thickBot="1" x14ac:dyDescent="0.3">
      <c r="B7" s="48">
        <v>1</v>
      </c>
      <c r="C7" s="97">
        <f>'Choose Variable'!C5</f>
        <v>543.38</v>
      </c>
      <c r="D7" s="58">
        <f>C7/$C$27</f>
        <v>0.14125176441229151</v>
      </c>
      <c r="E7" s="59">
        <f>D7</f>
        <v>0.14125176441229151</v>
      </c>
      <c r="F7" s="58">
        <f>F6+0.5*(F8-F6)</f>
        <v>7.0625882206145754E-2</v>
      </c>
      <c r="G7" s="95" cm="1">
        <f t="array" ref="G7">ROUND(IF(K7 &gt; 0, ((H7*100/100-VLOOKUP(INDEX($B$4:$B$25,_xlfn.XMATCH(H7,$E$4:$E$26,1))-1,$B$5:$E$25,4))/(VLOOKUP(INDEX($B$4:$B$25,_xlfn.XMATCH(H7,$E$4:$E$26,1)),$B$6:$E$25,4)-VLOOKUP(INDEX($B$4:$B$25,_xlfn.XMATCH(H7,$E$4:$E$26,1))-1,$B$5:$E$25,4)))+(INDEX($B$4:$B$25,_xlfn.XMATCH(H7,$E$4:$E$26,1))-0.5),0),2)</f>
        <v>1.33</v>
      </c>
      <c r="H7" s="58">
        <f>H6+0.5*(H8-H6)</f>
        <v>0.11691669138720204</v>
      </c>
      <c r="I7" s="58">
        <f>J7</f>
        <v>0.23383338277440407</v>
      </c>
      <c r="J7" s="58">
        <f>K7/$K$27</f>
        <v>0.23383338277440407</v>
      </c>
      <c r="K7" s="97">
        <f>'Choose Variable'!E5</f>
        <v>2861.37</v>
      </c>
      <c r="L7" s="47">
        <v>1</v>
      </c>
    </row>
    <row r="8" spans="2:12" ht="15.75" hidden="1" customHeight="1" x14ac:dyDescent="0.25">
      <c r="B8" s="63">
        <v>1.5</v>
      </c>
      <c r="C8" s="98"/>
      <c r="D8" s="64"/>
      <c r="E8" s="65"/>
      <c r="F8" s="57">
        <f>E7</f>
        <v>0.14125176441229151</v>
      </c>
      <c r="G8" s="95"/>
      <c r="H8" s="57">
        <f>K7/$K$27</f>
        <v>0.23383338277440407</v>
      </c>
      <c r="I8" s="51">
        <f>IF(E9&lt;I7&gt;E7,B9,0)</f>
        <v>2</v>
      </c>
      <c r="J8" s="57"/>
      <c r="K8" s="98"/>
      <c r="L8" s="66">
        <v>1.5</v>
      </c>
    </row>
    <row r="9" spans="2:12" ht="15.75" thickBot="1" x14ac:dyDescent="0.3">
      <c r="B9" s="48">
        <v>2</v>
      </c>
      <c r="C9" s="97">
        <f>'Choose Variable'!C6</f>
        <v>2203.4899999999998</v>
      </c>
      <c r="D9" s="58">
        <f>C9/$C$27</f>
        <v>0.57279776650749048</v>
      </c>
      <c r="E9" s="59">
        <f>D9+D7</f>
        <v>0.71404953091978196</v>
      </c>
      <c r="F9" s="58">
        <f>F8+0.5*(F10-F8)</f>
        <v>0.42765064766603678</v>
      </c>
      <c r="G9" s="95" cm="1">
        <f t="array" ref="G9">IF(K9 &gt; 0, ((H9*100/100-VLOOKUP(INDEX($B$4:$B$25,_xlfn.XMATCH(H9,$E$4:$E$26,1))-1,$B$5:$E$25,4))/(VLOOKUP(INDEX($B$4:$B$25,_xlfn.XMATCH(H9,$E$4:$E$26,1)),$B$6:$E$25,4)-VLOOKUP(INDEX($B$4:$B$25,_xlfn.XMATCH(H9,$E$4:$E$26,1))-1,$B$5:$E$25,4)))+(INDEX($B$4:$B$25,_xlfn.XMATCH(H9,$E$4:$E$26,1))-0.5),0)</f>
        <v>1.9967162944112435</v>
      </c>
      <c r="H9" s="58">
        <f>H8+0.5*(H10-H8)</f>
        <v>0.4257697484389289</v>
      </c>
      <c r="I9" s="58">
        <f>J9+I7</f>
        <v>0.61770611410345366</v>
      </c>
      <c r="J9" s="58">
        <f>K9/$K$27</f>
        <v>0.38387273132904953</v>
      </c>
      <c r="K9" s="97">
        <f>'Choose Variable'!E6</f>
        <v>4697.37</v>
      </c>
      <c r="L9" s="47">
        <v>2</v>
      </c>
    </row>
    <row r="10" spans="2:12" ht="15.75" hidden="1" thickBot="1" x14ac:dyDescent="0.3">
      <c r="B10" s="63">
        <v>2.5</v>
      </c>
      <c r="C10" s="98"/>
      <c r="D10" s="64"/>
      <c r="E10" s="65"/>
      <c r="F10" s="57">
        <f>E9</f>
        <v>0.71404953091978196</v>
      </c>
      <c r="G10" s="95"/>
      <c r="H10" s="57">
        <f>H8+K9/$K$27</f>
        <v>0.61770611410345366</v>
      </c>
      <c r="I10" s="57"/>
      <c r="J10" s="57"/>
      <c r="K10" s="98"/>
      <c r="L10" s="66">
        <v>2.5</v>
      </c>
    </row>
    <row r="11" spans="2:12" ht="15.75" thickBot="1" x14ac:dyDescent="0.3">
      <c r="B11" s="48">
        <v>3</v>
      </c>
      <c r="C11" s="97">
        <f>'Choose Variable'!C7</f>
        <v>358.99</v>
      </c>
      <c r="D11" s="58">
        <f>C11/$C$27</f>
        <v>9.3319538640304261E-2</v>
      </c>
      <c r="E11" s="59">
        <f>E9+D11</f>
        <v>0.80736906956008625</v>
      </c>
      <c r="F11" s="58">
        <f>F10+0.5*(F12-F10)</f>
        <v>0.76070930023993411</v>
      </c>
      <c r="G11" s="95" cm="1">
        <f t="array" ref="G11">IF(K11 &gt; 0, ((H11*100/100-VLOOKUP(INDEX($B$4:$B$25,_xlfn.XMATCH(H11,$E$4:$E$26,1))-1,$B$5:$E$25,4))/(VLOOKUP(INDEX($B$4:$B$25,_xlfn.XMATCH(H11,$E$4:$E$26,1)),$B$6:$E$25,4)-VLOOKUP(INDEX($B$4:$B$25,_xlfn.XMATCH(H11,$E$4:$E$26,1))-1,$B$5:$E$25,4)))+(INDEX($B$4:$B$25,_xlfn.XMATCH(H11,$E$4:$E$26,1))-0.5),0)</f>
        <v>2.7249572926761898</v>
      </c>
      <c r="H11" s="58">
        <f>H10+0.5*(H12-H10)</f>
        <v>0.73504244168609589</v>
      </c>
      <c r="I11" s="58">
        <f>J11+I9</f>
        <v>0.85237876926873801</v>
      </c>
      <c r="J11" s="58">
        <f>K11/$K$27</f>
        <v>0.23467265516528438</v>
      </c>
      <c r="K11" s="97">
        <f>'Choose Variable'!E7</f>
        <v>2871.64</v>
      </c>
      <c r="L11" s="47">
        <v>3</v>
      </c>
    </row>
    <row r="12" spans="2:12" ht="15.75" hidden="1" thickBot="1" x14ac:dyDescent="0.3">
      <c r="B12" s="63">
        <v>3.5</v>
      </c>
      <c r="C12" s="98"/>
      <c r="D12" s="64"/>
      <c r="E12" s="65"/>
      <c r="F12" s="57">
        <f>E11</f>
        <v>0.80736906956008625</v>
      </c>
      <c r="G12" s="95"/>
      <c r="H12" s="57">
        <f>H10+K11/$K$27</f>
        <v>0.85237876926873801</v>
      </c>
      <c r="I12" s="57"/>
      <c r="J12" s="57"/>
      <c r="K12" s="98"/>
      <c r="L12" s="66">
        <v>3.5</v>
      </c>
    </row>
    <row r="13" spans="2:12" ht="15.75" thickBot="1" x14ac:dyDescent="0.3">
      <c r="B13" s="48">
        <v>4</v>
      </c>
      <c r="C13" s="97">
        <f>'Choose Variable'!C8</f>
        <v>466.14</v>
      </c>
      <c r="D13" s="58">
        <f>C13/$C$27</f>
        <v>0.12117320744809446</v>
      </c>
      <c r="E13" s="59">
        <f>E11+D13</f>
        <v>0.92854227700818071</v>
      </c>
      <c r="F13" s="58">
        <f>F12+0.5*(F14-F12)</f>
        <v>0.86795567328413348</v>
      </c>
      <c r="G13" s="95" cm="1">
        <f t="array" ref="G13">IF(K13 &gt; 0, ((H13*100/100-VLOOKUP(INDEX($B$4:$B$25,_xlfn.XMATCH(H13,$E$4:$E$26,1))-1,$B$5:$E$25,4))/(VLOOKUP(INDEX($B$4:$B$25,_xlfn.XMATCH(H13,$E$4:$E$26,1)),$B$6:$E$25,4)-VLOOKUP(INDEX($B$4:$B$25,_xlfn.XMATCH(H13,$E$4:$E$26,1))-1,$B$5:$E$25,4)))+(INDEX($B$4:$B$25,_xlfn.XMATCH(H13,$E$4:$E$26,1))-0.5),0)</f>
        <v>4.1987182634399467</v>
      </c>
      <c r="H13" s="58">
        <f>H12+0.5*(H14-H12)</f>
        <v>0.8920350026436672</v>
      </c>
      <c r="I13" s="58">
        <f>J13+I11</f>
        <v>0.93169123601859649</v>
      </c>
      <c r="J13" s="58">
        <f>K13/$K$27</f>
        <v>7.9312466749858423E-2</v>
      </c>
      <c r="K13" s="97">
        <f>'Choose Variable'!E8</f>
        <v>970.53</v>
      </c>
      <c r="L13" s="47">
        <v>4</v>
      </c>
    </row>
    <row r="14" spans="2:12" ht="15.75" hidden="1" thickBot="1" x14ac:dyDescent="0.3">
      <c r="B14" s="63">
        <v>4.5</v>
      </c>
      <c r="C14" s="98"/>
      <c r="D14" s="64"/>
      <c r="E14" s="65"/>
      <c r="F14" s="57">
        <f>E13</f>
        <v>0.92854227700818071</v>
      </c>
      <c r="G14" s="95"/>
      <c r="H14" s="57">
        <f>H12+K13/$K$27</f>
        <v>0.93169123601859649</v>
      </c>
      <c r="I14" s="57"/>
      <c r="J14" s="57"/>
      <c r="K14" s="98"/>
      <c r="L14" s="66">
        <v>4.5</v>
      </c>
    </row>
    <row r="15" spans="2:12" ht="15.75" thickBot="1" x14ac:dyDescent="0.3">
      <c r="B15" s="48">
        <v>5</v>
      </c>
      <c r="C15" s="97">
        <f>'Choose Variable'!C9</f>
        <v>274.89</v>
      </c>
      <c r="D15" s="58">
        <f>C15/$C$27</f>
        <v>7.1457722991819378E-2</v>
      </c>
      <c r="E15" s="59">
        <f>E13+D15</f>
        <v>1</v>
      </c>
      <c r="F15" s="58">
        <f>F14+0.5*(F16-F14)</f>
        <v>0.9642711385040903</v>
      </c>
      <c r="G15" s="95" cm="1">
        <f t="array" ref="G15">IF(K15 &gt; 0, ((H15*100/100-VLOOKUP(INDEX($B$4:$B$25,_xlfn.XMATCH(H15,$E$4:$E$26,1))-1,$B$5:$E$25,4))/(VLOOKUP(INDEX($B$4:$B$25,_xlfn.XMATCH(H15,$E$4:$E$26,1)),$B$6:$E$25,4)-VLOOKUP(INDEX($B$4:$B$25,_xlfn.XMATCH(H15,$E$4:$E$26,1))-1,$B$5:$E$25,4)))+(INDEX($B$4:$B$25,_xlfn.XMATCH(H15,$E$4:$E$26,1))-0.5),0)</f>
        <v>5.0220337206293033</v>
      </c>
      <c r="H15" s="58">
        <f>H14+0.5*(H16-H14)</f>
        <v>0.96584561800929825</v>
      </c>
      <c r="I15" s="58">
        <f>J15+I13</f>
        <v>1</v>
      </c>
      <c r="J15" s="58">
        <f>K15/$K$27</f>
        <v>6.830876398140362E-2</v>
      </c>
      <c r="K15" s="97">
        <f>'Choose Variable'!E9</f>
        <v>835.88</v>
      </c>
      <c r="L15" s="47">
        <v>5</v>
      </c>
    </row>
    <row r="16" spans="2:12" ht="15.75" hidden="1" thickBot="1" x14ac:dyDescent="0.3">
      <c r="B16" s="63">
        <v>5.5</v>
      </c>
      <c r="C16" s="97">
        <f>'Choose Variable'!C10</f>
        <v>0</v>
      </c>
      <c r="D16" s="64"/>
      <c r="E16" s="65"/>
      <c r="F16" s="57">
        <f>E15</f>
        <v>1</v>
      </c>
      <c r="G16" s="95"/>
      <c r="H16" s="56">
        <f>I15</f>
        <v>1</v>
      </c>
      <c r="I16" s="56"/>
      <c r="J16" s="56"/>
      <c r="K16" s="98"/>
      <c r="L16" s="66">
        <v>5.5</v>
      </c>
    </row>
    <row r="17" spans="2:21" ht="15.75" thickBot="1" x14ac:dyDescent="0.3">
      <c r="B17" s="48">
        <v>6</v>
      </c>
      <c r="C17" s="97">
        <f>'Choose Variable'!C10</f>
        <v>0</v>
      </c>
      <c r="D17" s="58">
        <f>C17/$C$27</f>
        <v>0</v>
      </c>
      <c r="E17" s="59">
        <f>E15+D17</f>
        <v>1</v>
      </c>
      <c r="F17" s="58">
        <f>F16+0.5*(F18-F16)</f>
        <v>1</v>
      </c>
      <c r="G17" s="95" cm="1">
        <f t="array" ref="G17">IF(K17 &gt; 0, ((H17*100/100-VLOOKUP(INDEX($B$4:$B$25,_xlfn.XMATCH(H17,$E$4:$E$26,1))-1,$B$5:$E$25,4))/(VLOOKUP(INDEX($B$4:$B$25,_xlfn.XMATCH(H17,$E$4:$E$26,1)),$B$6:$E$25,4)-VLOOKUP(INDEX($B$4:$B$25,_xlfn.XMATCH(H17,$E$4:$E$26,1))-1,$B$5:$E$25,4)))+(INDEX($B$4:$B$25,_xlfn.XMATCH(H17,$E$4:$E$26,1))-0.5),0)</f>
        <v>0</v>
      </c>
      <c r="H17" s="58">
        <f>H16+0.5*(H18-H16)</f>
        <v>1</v>
      </c>
      <c r="I17" s="58">
        <f>J17+I15</f>
        <v>1</v>
      </c>
      <c r="J17" s="58">
        <f>K17/$K$27</f>
        <v>0</v>
      </c>
      <c r="K17" s="97">
        <f>'Choose Variable'!E10</f>
        <v>0</v>
      </c>
      <c r="L17" s="47">
        <v>6</v>
      </c>
    </row>
    <row r="18" spans="2:21" ht="15.75" hidden="1" thickBot="1" x14ac:dyDescent="0.3">
      <c r="B18" s="63">
        <v>6.5</v>
      </c>
      <c r="C18" s="98"/>
      <c r="D18" s="64"/>
      <c r="E18" s="65"/>
      <c r="F18" s="57">
        <f>E17</f>
        <v>1</v>
      </c>
      <c r="G18" s="95"/>
      <c r="H18" s="56">
        <f>I17</f>
        <v>1</v>
      </c>
      <c r="I18" s="56"/>
      <c r="J18" s="56"/>
      <c r="K18" s="98"/>
      <c r="L18" s="66">
        <v>6.5</v>
      </c>
      <c r="O18" s="70"/>
      <c r="P18" s="70"/>
      <c r="Q18" s="70"/>
      <c r="R18" s="70"/>
      <c r="S18" s="70"/>
      <c r="T18" s="70"/>
      <c r="U18" s="70"/>
    </row>
    <row r="19" spans="2:21" ht="15.75" thickBot="1" x14ac:dyDescent="0.3">
      <c r="B19" s="48">
        <v>7</v>
      </c>
      <c r="C19" s="97">
        <f>'Choose Variable'!C11</f>
        <v>0</v>
      </c>
      <c r="D19" s="58">
        <f>C19/$C$27</f>
        <v>0</v>
      </c>
      <c r="E19" s="59">
        <f>E17+D19</f>
        <v>1</v>
      </c>
      <c r="F19" s="58">
        <f>F18+0.5*(F20-F18)</f>
        <v>1</v>
      </c>
      <c r="G19" s="95" cm="1">
        <f t="array" ref="G19">IF(K19 &gt; 0, ((H19*100/100-VLOOKUP(INDEX($B$4:$B$25,_xlfn.XMATCH(H19,$E$4:$E$26,1))-1,$B$5:$E$25,4))/(VLOOKUP(INDEX($B$4:$B$25,_xlfn.XMATCH(H19,$E$4:$E$26,1)),$B$6:$E$25,4)-VLOOKUP(INDEX($B$4:$B$25,_xlfn.XMATCH(H19,$E$4:$E$26,1))-1,$B$5:$E$25,4)))+(INDEX($B$4:$B$25,_xlfn.XMATCH(H19,$E$4:$E$26,1))-0.5),0)</f>
        <v>0</v>
      </c>
      <c r="H19" s="58">
        <f>H18+0.5*(H20-H18)</f>
        <v>1</v>
      </c>
      <c r="I19" s="58">
        <f>J19+I17</f>
        <v>1</v>
      </c>
      <c r="J19" s="58">
        <f>K19/$K$27</f>
        <v>0</v>
      </c>
      <c r="K19" s="97">
        <f>'Choose Variable'!E11</f>
        <v>0</v>
      </c>
      <c r="L19" s="47">
        <v>7</v>
      </c>
    </row>
    <row r="20" spans="2:21" ht="15.75" hidden="1" thickBot="1" x14ac:dyDescent="0.3">
      <c r="B20" s="63">
        <v>7.5</v>
      </c>
      <c r="C20" s="98"/>
      <c r="D20" s="64"/>
      <c r="E20" s="65"/>
      <c r="F20" s="57">
        <f>E19</f>
        <v>1</v>
      </c>
      <c r="G20" s="95"/>
      <c r="H20" s="56">
        <f>I19</f>
        <v>1</v>
      </c>
      <c r="I20" s="56"/>
      <c r="J20" s="56"/>
      <c r="K20" s="98"/>
      <c r="L20" s="66">
        <v>7.5</v>
      </c>
    </row>
    <row r="21" spans="2:21" ht="15.75" thickBot="1" x14ac:dyDescent="0.3">
      <c r="B21" s="48">
        <v>8</v>
      </c>
      <c r="C21" s="97">
        <f>'Choose Variable'!C12</f>
        <v>0</v>
      </c>
      <c r="D21" s="58">
        <f>C21/$C$27</f>
        <v>0</v>
      </c>
      <c r="E21" s="59">
        <f>E19+D21</f>
        <v>1</v>
      </c>
      <c r="F21" s="58">
        <f>F20+0.5*(F22-F20)</f>
        <v>1</v>
      </c>
      <c r="G21" s="95" cm="1">
        <f t="array" ref="G21">IF(K21 &gt; 0, ((H21*100/100-VLOOKUP(INDEX($B$4:$B$25,_xlfn.XMATCH(H21,$E$4:$E$26,1))-1,$B$5:$E$25,4))/(VLOOKUP(INDEX($B$4:$B$25,_xlfn.XMATCH(H21,$E$4:$E$26,1)),$B$6:$E$25,4)-VLOOKUP(INDEX($B$4:$B$25,_xlfn.XMATCH(H21,$E$4:$E$26,1))-1,$B$5:$E$25,4)))+(INDEX($B$4:$B$25,_xlfn.XMATCH(H21,$E$4:$E$26,1))-0.5),0)</f>
        <v>0</v>
      </c>
      <c r="H21" s="58">
        <f>H20+0.5*(H22-H20)</f>
        <v>1</v>
      </c>
      <c r="I21" s="58">
        <f>J21+I19</f>
        <v>1</v>
      </c>
      <c r="J21" s="58">
        <f>K21/$K$27</f>
        <v>0</v>
      </c>
      <c r="K21" s="97">
        <f>'Choose Variable'!E12</f>
        <v>0</v>
      </c>
      <c r="L21" s="47">
        <v>8</v>
      </c>
    </row>
    <row r="22" spans="2:21" ht="15.75" hidden="1" thickBot="1" x14ac:dyDescent="0.3">
      <c r="B22" s="63">
        <v>8.5</v>
      </c>
      <c r="C22" s="98"/>
      <c r="D22" s="64"/>
      <c r="E22" s="65"/>
      <c r="F22" s="57">
        <f>E21</f>
        <v>1</v>
      </c>
      <c r="G22" s="95"/>
      <c r="H22" s="56">
        <f>I21</f>
        <v>1</v>
      </c>
      <c r="I22" s="56"/>
      <c r="J22" s="56"/>
      <c r="K22" s="98"/>
      <c r="L22" s="66">
        <v>8.5</v>
      </c>
      <c r="O22" s="70"/>
      <c r="P22" s="70"/>
      <c r="Q22" s="70"/>
      <c r="R22" s="70"/>
      <c r="S22" s="70"/>
      <c r="T22" s="70"/>
      <c r="U22" s="70"/>
    </row>
    <row r="23" spans="2:21" ht="15.75" thickBot="1" x14ac:dyDescent="0.3">
      <c r="B23" s="48">
        <v>9</v>
      </c>
      <c r="C23" s="97">
        <f>'Choose Variable'!C13</f>
        <v>0</v>
      </c>
      <c r="D23" s="58">
        <f>C23/$C$27</f>
        <v>0</v>
      </c>
      <c r="E23" s="59">
        <f>E21+D23</f>
        <v>1</v>
      </c>
      <c r="F23" s="58">
        <f>F22+0.5*(F24-F22)</f>
        <v>1</v>
      </c>
      <c r="G23" s="95" cm="1">
        <f t="array" ref="G23">IF(K23 &gt; 0, ((H23*100/100-VLOOKUP(INDEX($B$4:$B$25,_xlfn.XMATCH(H23,$E$4:$E$26,1))-1,$B$5:$E$25,4))/(VLOOKUP(INDEX($B$4:$B$25,_xlfn.XMATCH(H23,$E$4:$E$26,1)),$B$6:$E$25,4)-VLOOKUP(INDEX($B$4:$B$25,_xlfn.XMATCH(H23,$E$4:$E$26,1))-1,$B$5:$E$25,4)))+(INDEX($B$4:$B$25,_xlfn.XMATCH(H23,$E$4:$E$26,1))-0.5),0)</f>
        <v>0</v>
      </c>
      <c r="H23" s="58">
        <f>H22+0.5*(H24-H22)</f>
        <v>1</v>
      </c>
      <c r="I23" s="58">
        <f>J23+I21</f>
        <v>1</v>
      </c>
      <c r="J23" s="58">
        <f>K23/$K$27</f>
        <v>0</v>
      </c>
      <c r="K23" s="97">
        <f>'Choose Variable'!E13</f>
        <v>0</v>
      </c>
      <c r="L23" s="47">
        <v>9</v>
      </c>
    </row>
    <row r="24" spans="2:21" ht="15.75" hidden="1" thickBot="1" x14ac:dyDescent="0.3">
      <c r="B24" s="63">
        <v>9.5</v>
      </c>
      <c r="C24" s="98"/>
      <c r="D24" s="64"/>
      <c r="E24" s="65"/>
      <c r="F24" s="57">
        <f>E23</f>
        <v>1</v>
      </c>
      <c r="G24" s="95"/>
      <c r="H24" s="56">
        <f>I23</f>
        <v>1</v>
      </c>
      <c r="I24" s="56"/>
      <c r="J24" s="56"/>
      <c r="K24" s="98"/>
      <c r="L24" s="66">
        <v>9.5</v>
      </c>
    </row>
    <row r="25" spans="2:21" ht="15.75" thickBot="1" x14ac:dyDescent="0.3">
      <c r="B25" s="48">
        <v>10</v>
      </c>
      <c r="C25" s="97">
        <f>'Choose Variable'!C14</f>
        <v>0</v>
      </c>
      <c r="D25" s="58">
        <f>C25/$C$27</f>
        <v>0</v>
      </c>
      <c r="E25" s="59">
        <f>E23+D25</f>
        <v>1</v>
      </c>
      <c r="F25" s="58">
        <f>F24+0.5*(F26-F24)</f>
        <v>1</v>
      </c>
      <c r="G25" s="95" cm="1">
        <f t="array" ref="G25">IF(K25 &gt; 0, ((H25*100/100-VLOOKUP(INDEX($B$4:$B$25,_xlfn.XMATCH(H25,$E$4:$E$26,1))-1,$B$5:$E$25,4))/(VLOOKUP(INDEX($B$4:$B$25,_xlfn.XMATCH(H25,$E$4:$E$26,1)),$B$6:$E$25,4)-VLOOKUP(INDEX($B$4:$B$25,_xlfn.XMATCH(H25,$E$4:$E$26,1))-1,$B$5:$E$25,4)))+(INDEX($B$4:$B$25,_xlfn.XMATCH(H25,$E$4:$E$26,1))-0.5),0)</f>
        <v>0</v>
      </c>
      <c r="H25" s="58">
        <f>H24+0.5*(H26-H24)</f>
        <v>1</v>
      </c>
      <c r="I25" s="58">
        <f>J25+I23</f>
        <v>1</v>
      </c>
      <c r="J25" s="58">
        <f>K25/$K$27</f>
        <v>0</v>
      </c>
      <c r="K25" s="97">
        <f>'Choose Variable'!E14</f>
        <v>0</v>
      </c>
      <c r="L25" s="47">
        <v>10</v>
      </c>
    </row>
    <row r="26" spans="2:21" hidden="1" x14ac:dyDescent="0.25">
      <c r="B26" s="63">
        <v>10.5</v>
      </c>
      <c r="C26" s="64"/>
      <c r="D26" s="64"/>
      <c r="E26" s="65"/>
      <c r="F26" s="57">
        <f>E25</f>
        <v>1</v>
      </c>
      <c r="G26" s="80"/>
      <c r="H26" s="56">
        <f>I25</f>
        <v>1</v>
      </c>
      <c r="I26" s="56"/>
      <c r="J26" s="56"/>
      <c r="K26" s="64"/>
      <c r="L26" s="66"/>
    </row>
    <row r="27" spans="2:21" ht="15.75" thickBot="1" x14ac:dyDescent="0.3">
      <c r="B27" s="67" t="s">
        <v>52</v>
      </c>
      <c r="C27" s="68">
        <f>SUM(C5:C25)</f>
        <v>3846.8899999999994</v>
      </c>
      <c r="D27" s="60"/>
      <c r="E27" s="60"/>
      <c r="F27" s="60"/>
      <c r="G27" s="40"/>
      <c r="H27" s="60"/>
      <c r="I27" s="60"/>
      <c r="J27" s="60"/>
      <c r="K27" s="68">
        <f>SUM(K5:K25)</f>
        <v>12236.789999999999</v>
      </c>
      <c r="L27" s="69" t="s">
        <v>52</v>
      </c>
    </row>
    <row r="28" spans="2:21" x14ac:dyDescent="0.25">
      <c r="B28" s="4"/>
      <c r="C28" s="4"/>
      <c r="D28" s="4"/>
      <c r="E28" s="18"/>
      <c r="F28" s="4"/>
      <c r="G28" s="13"/>
      <c r="H28" s="4"/>
      <c r="I28" s="4"/>
      <c r="J28" s="4"/>
      <c r="K28" s="4"/>
      <c r="L28" s="4"/>
    </row>
    <row r="29" spans="2:21" x14ac:dyDescent="0.25">
      <c r="B29" s="4"/>
      <c r="C29" s="4"/>
      <c r="D29" s="4"/>
      <c r="E29" s="18"/>
      <c r="F29" s="4"/>
      <c r="G29" s="13"/>
      <c r="H29" s="4"/>
      <c r="I29" s="4"/>
      <c r="J29" s="4"/>
      <c r="K29" s="4"/>
      <c r="L29" s="4"/>
    </row>
    <row r="30" spans="2:21" x14ac:dyDescent="0.25">
      <c r="E30" s="18"/>
      <c r="F30" s="4"/>
      <c r="G30" s="13"/>
      <c r="H30" s="4"/>
      <c r="I30" s="4"/>
      <c r="J30" s="4"/>
      <c r="K30" s="4"/>
      <c r="L30" s="4"/>
    </row>
    <row r="31" spans="2:21" x14ac:dyDescent="0.25">
      <c r="B31" s="83" t="s">
        <v>53</v>
      </c>
      <c r="C31" s="84"/>
      <c r="D31" s="84"/>
      <c r="E31" s="84"/>
      <c r="F31" s="84"/>
      <c r="G31" s="85"/>
      <c r="H31" s="4"/>
      <c r="I31" s="4"/>
      <c r="J31" s="4"/>
      <c r="K31" s="96"/>
      <c r="L31" s="4"/>
    </row>
    <row r="32" spans="2:21" x14ac:dyDescent="0.25">
      <c r="B32" s="100"/>
      <c r="E32"/>
      <c r="G32" s="13"/>
      <c r="H32" s="4"/>
      <c r="I32" s="4"/>
      <c r="J32" s="4"/>
      <c r="K32" s="4"/>
      <c r="L32" s="4"/>
    </row>
    <row r="33" spans="2:22" x14ac:dyDescent="0.25">
      <c r="B33" s="100"/>
      <c r="E33"/>
      <c r="G33" s="13"/>
      <c r="H33" s="4"/>
      <c r="I33" s="4"/>
      <c r="J33" s="4"/>
      <c r="K33" s="4"/>
      <c r="L33" s="4"/>
    </row>
    <row r="34" spans="2:22" x14ac:dyDescent="0.25">
      <c r="B34" s="100"/>
      <c r="E34"/>
      <c r="G34" s="13"/>
      <c r="H34" s="4"/>
      <c r="I34" s="4"/>
      <c r="J34" s="4"/>
      <c r="K34" s="4"/>
      <c r="L34" s="4"/>
    </row>
    <row r="35" spans="2:22" x14ac:dyDescent="0.25">
      <c r="B35" s="33" t="s">
        <v>9</v>
      </c>
      <c r="E35" s="18"/>
      <c r="F35" s="7"/>
      <c r="G35" s="13"/>
      <c r="H35" s="4"/>
      <c r="I35" s="4"/>
      <c r="J35" s="4"/>
      <c r="K35" s="4"/>
      <c r="L35" s="4"/>
    </row>
    <row r="36" spans="2:22" x14ac:dyDescent="0.25">
      <c r="E36" s="18"/>
      <c r="F36" s="7"/>
      <c r="G36" s="13"/>
      <c r="H36" s="4"/>
      <c r="I36" s="4"/>
      <c r="J36" s="4"/>
      <c r="K36" s="4"/>
      <c r="L36" s="4"/>
    </row>
    <row r="37" spans="2:22" x14ac:dyDescent="0.25">
      <c r="E37" s="18"/>
      <c r="F37" s="7"/>
      <c r="G37" s="13"/>
      <c r="H37" s="4"/>
      <c r="I37" s="4"/>
      <c r="J37" s="4"/>
      <c r="K37" s="4"/>
      <c r="L37" s="4"/>
      <c r="T37" s="136" t="s">
        <v>10</v>
      </c>
      <c r="U37" s="136"/>
      <c r="V37" s="77">
        <v>8.17</v>
      </c>
    </row>
    <row r="38" spans="2:22" x14ac:dyDescent="0.25">
      <c r="E38" s="18"/>
      <c r="F38" s="7"/>
      <c r="G38" s="13"/>
      <c r="H38" s="4"/>
      <c r="I38" s="4"/>
      <c r="J38" s="4"/>
      <c r="K38" s="4"/>
      <c r="L38" s="4"/>
      <c r="T38" s="136" t="s">
        <v>11</v>
      </c>
      <c r="U38" s="136"/>
      <c r="V38" s="77">
        <v>2</v>
      </c>
    </row>
    <row r="39" spans="2:22" x14ac:dyDescent="0.25">
      <c r="E39" s="18"/>
      <c r="F39" s="7"/>
      <c r="G39" s="13"/>
      <c r="H39" s="4"/>
      <c r="I39" s="4"/>
      <c r="J39" s="4"/>
      <c r="K39" s="4"/>
      <c r="L39" s="4"/>
      <c r="T39" s="137" t="s">
        <v>12</v>
      </c>
      <c r="U39" s="137"/>
      <c r="V39" s="74">
        <f>VLOOKUP(V38,B6:E25,4)</f>
        <v>0.71404953091978196</v>
      </c>
    </row>
    <row r="40" spans="2:22" x14ac:dyDescent="0.25">
      <c r="E40" s="18"/>
      <c r="F40" s="7"/>
      <c r="G40" s="13"/>
      <c r="H40" s="4"/>
      <c r="I40" s="4"/>
      <c r="J40" s="4"/>
      <c r="K40" s="4"/>
      <c r="L40" s="4"/>
      <c r="T40" s="137" t="s">
        <v>13</v>
      </c>
      <c r="U40" s="137"/>
      <c r="V40" s="75">
        <f>VLOOKUP(V38-1,B5:E25,4)</f>
        <v>0.14125176441229151</v>
      </c>
    </row>
    <row r="41" spans="2:22" x14ac:dyDescent="0.25">
      <c r="E41" s="18"/>
      <c r="F41" s="7"/>
      <c r="G41" s="13"/>
      <c r="H41" s="4"/>
      <c r="I41" s="4"/>
      <c r="J41" s="4"/>
      <c r="K41" s="4"/>
      <c r="L41" s="4"/>
      <c r="T41" s="76" t="s">
        <v>14</v>
      </c>
      <c r="U41" s="77"/>
      <c r="V41" s="78">
        <f>((V37/100-V40)/(V39-V40))+(V38-0.5)</f>
        <v>1.3960335254528045</v>
      </c>
    </row>
    <row r="42" spans="2:22" x14ac:dyDescent="0.25">
      <c r="E42" s="18"/>
      <c r="F42" s="7"/>
      <c r="G42" s="13"/>
      <c r="H42" s="4"/>
      <c r="I42" s="4"/>
      <c r="J42" s="4"/>
      <c r="K42" s="4"/>
      <c r="L42" s="4"/>
    </row>
    <row r="43" spans="2:22" x14ac:dyDescent="0.25">
      <c r="E43" s="18"/>
      <c r="F43" s="7"/>
      <c r="G43" s="13"/>
      <c r="H43" s="4"/>
      <c r="I43" s="4"/>
      <c r="J43" s="4"/>
      <c r="K43" s="4"/>
      <c r="L43" s="4"/>
    </row>
    <row r="44" spans="2:22" x14ac:dyDescent="0.25">
      <c r="E44" s="18"/>
      <c r="F44" s="7"/>
      <c r="G44" s="13"/>
      <c r="H44" s="4"/>
      <c r="I44" s="4"/>
      <c r="J44" s="4"/>
      <c r="K44" s="4"/>
      <c r="L44" s="4"/>
    </row>
    <row r="45" spans="2:22" x14ac:dyDescent="0.25">
      <c r="E45" s="18"/>
      <c r="F45" s="7"/>
      <c r="G45" s="13"/>
      <c r="H45" s="4"/>
      <c r="I45" s="4"/>
      <c r="J45" s="4"/>
      <c r="K45" s="4"/>
      <c r="L45" s="4"/>
    </row>
    <row r="46" spans="2:22" x14ac:dyDescent="0.25">
      <c r="E46" s="18"/>
      <c r="F46" s="7"/>
      <c r="G46" s="13"/>
      <c r="H46" s="4"/>
      <c r="I46" s="4"/>
      <c r="J46" s="4"/>
      <c r="K46" s="4"/>
      <c r="L46" s="4"/>
    </row>
    <row r="47" spans="2:22" x14ac:dyDescent="0.25">
      <c r="E47" s="18"/>
      <c r="F47" s="7"/>
      <c r="G47" s="13"/>
      <c r="H47" s="4"/>
      <c r="I47" s="4"/>
      <c r="J47" s="4"/>
      <c r="K47" s="4"/>
      <c r="L47" s="4"/>
    </row>
    <row r="48" spans="2:22" x14ac:dyDescent="0.25">
      <c r="E48" s="18"/>
      <c r="F48" s="7"/>
      <c r="G48" s="13"/>
      <c r="H48" s="4"/>
      <c r="I48" s="4"/>
      <c r="J48" s="4"/>
      <c r="K48" s="4"/>
      <c r="L48" s="4"/>
    </row>
    <row r="49" spans="2:18" x14ac:dyDescent="0.25">
      <c r="E49" s="18"/>
      <c r="F49" s="7"/>
      <c r="G49" s="13"/>
      <c r="H49" s="4"/>
      <c r="I49" s="4"/>
      <c r="J49" s="4"/>
      <c r="K49" s="4"/>
      <c r="L49" s="4"/>
    </row>
    <row r="50" spans="2:18" x14ac:dyDescent="0.25">
      <c r="E50" s="18"/>
      <c r="F50" s="7"/>
      <c r="G50" s="13"/>
      <c r="H50" s="4"/>
      <c r="I50" s="4"/>
      <c r="J50" s="4"/>
      <c r="K50" s="4"/>
      <c r="L50" s="4"/>
    </row>
    <row r="51" spans="2:18" x14ac:dyDescent="0.25">
      <c r="E51" s="18"/>
      <c r="F51" s="7"/>
      <c r="G51" s="13"/>
      <c r="H51" s="4"/>
      <c r="I51" s="4"/>
      <c r="J51" s="4"/>
      <c r="K51" s="4"/>
      <c r="L51" s="4"/>
    </row>
    <row r="52" spans="2:18" x14ac:dyDescent="0.25">
      <c r="E52" s="18"/>
      <c r="F52" s="7"/>
      <c r="G52" s="13"/>
      <c r="H52" s="4"/>
      <c r="I52" s="4"/>
      <c r="J52" s="4"/>
      <c r="K52" s="4"/>
      <c r="L52" s="4"/>
    </row>
    <row r="53" spans="2:18" x14ac:dyDescent="0.25">
      <c r="E53" s="18"/>
      <c r="F53" s="7"/>
      <c r="G53" s="13"/>
      <c r="H53" s="4"/>
      <c r="I53" s="4"/>
      <c r="J53" s="4"/>
      <c r="K53" s="4"/>
      <c r="L53" s="4"/>
    </row>
    <row r="54" spans="2:18" x14ac:dyDescent="0.25">
      <c r="E54" s="18"/>
      <c r="F54" s="7"/>
      <c r="G54" s="13"/>
      <c r="H54" s="4"/>
      <c r="I54" s="4"/>
      <c r="J54" s="4"/>
      <c r="K54" s="4"/>
      <c r="L54" s="4"/>
    </row>
    <row r="55" spans="2:18" x14ac:dyDescent="0.25">
      <c r="E55" s="18"/>
      <c r="F55" s="7"/>
      <c r="G55" s="13"/>
      <c r="H55" s="4"/>
      <c r="I55" s="4"/>
      <c r="J55" s="4"/>
      <c r="K55" s="4"/>
      <c r="L55" s="4"/>
    </row>
    <row r="56" spans="2:18" x14ac:dyDescent="0.25">
      <c r="E56" s="18"/>
      <c r="F56" s="7"/>
      <c r="G56" s="13"/>
      <c r="H56" s="4"/>
      <c r="I56" s="4"/>
      <c r="J56" s="4"/>
      <c r="K56" s="4"/>
      <c r="L56" s="4"/>
    </row>
    <row r="57" spans="2:18" x14ac:dyDescent="0.25">
      <c r="E57" s="18"/>
      <c r="F57" s="7"/>
      <c r="G57" s="13"/>
      <c r="H57" s="4"/>
      <c r="I57" s="4"/>
      <c r="J57" s="4"/>
      <c r="K57" s="4"/>
      <c r="L57" s="4"/>
    </row>
    <row r="58" spans="2:18" x14ac:dyDescent="0.25">
      <c r="E58" s="18"/>
      <c r="F58" s="7"/>
      <c r="G58" s="13"/>
      <c r="H58" s="4"/>
      <c r="I58" s="4"/>
      <c r="J58" s="4"/>
      <c r="K58" s="4"/>
      <c r="L58" s="4"/>
    </row>
    <row r="59" spans="2:18" x14ac:dyDescent="0.25">
      <c r="E59" s="18"/>
      <c r="F59" s="7"/>
      <c r="G59" s="13"/>
      <c r="H59" s="4"/>
      <c r="I59" s="4"/>
      <c r="J59" s="4"/>
      <c r="K59" s="4"/>
      <c r="L59" s="4"/>
    </row>
    <row r="60" spans="2:18" x14ac:dyDescent="0.25">
      <c r="E60" s="18"/>
      <c r="F60" s="7"/>
      <c r="G60" s="13"/>
      <c r="H60" s="4"/>
      <c r="I60" s="4"/>
      <c r="J60" s="4"/>
      <c r="K60" s="4"/>
      <c r="L60" s="4"/>
    </row>
    <row r="61" spans="2:18" x14ac:dyDescent="0.25">
      <c r="E61" s="18"/>
      <c r="F61" s="7"/>
      <c r="G61" s="13"/>
      <c r="H61" s="4"/>
      <c r="I61" s="4"/>
      <c r="J61" s="4"/>
      <c r="K61" s="4"/>
      <c r="L61" s="4"/>
    </row>
    <row r="62" spans="2:18" x14ac:dyDescent="0.25">
      <c r="B62" s="87" t="s">
        <v>42</v>
      </c>
      <c r="C62" s="87"/>
      <c r="D62" s="87"/>
      <c r="E62" s="88"/>
      <c r="F62" s="87"/>
      <c r="G62" s="89"/>
      <c r="H62" s="90"/>
      <c r="I62" s="87"/>
      <c r="J62" s="87"/>
      <c r="K62" s="87"/>
      <c r="L62" s="87"/>
      <c r="M62" s="87"/>
      <c r="N62" s="87"/>
      <c r="O62" s="87"/>
      <c r="P62" s="87"/>
      <c r="Q62" s="87"/>
      <c r="R62" s="87"/>
    </row>
    <row r="63" spans="2:18" x14ac:dyDescent="0.25">
      <c r="B63" s="87"/>
      <c r="C63" s="87"/>
      <c r="D63" s="87"/>
      <c r="E63" s="88"/>
      <c r="F63" s="87"/>
      <c r="G63" s="91"/>
      <c r="H63" s="90"/>
      <c r="I63" s="87"/>
      <c r="J63" s="87"/>
      <c r="K63" s="87"/>
      <c r="L63" s="87"/>
      <c r="M63" s="87"/>
      <c r="N63" s="87"/>
      <c r="O63" s="87"/>
      <c r="P63" s="87"/>
      <c r="Q63" s="87"/>
      <c r="R63" s="87"/>
    </row>
    <row r="64" spans="2:18" x14ac:dyDescent="0.25">
      <c r="B64" s="92" t="s">
        <v>1</v>
      </c>
      <c r="C64" s="87"/>
      <c r="D64" s="87"/>
      <c r="E64" s="88"/>
      <c r="F64" s="87"/>
      <c r="G64" s="89"/>
      <c r="H64" s="90"/>
      <c r="I64" s="87"/>
      <c r="J64" s="87"/>
      <c r="K64" s="87"/>
      <c r="L64" s="92" t="s">
        <v>2</v>
      </c>
      <c r="M64" s="87"/>
      <c r="N64" s="87"/>
      <c r="O64" s="87"/>
      <c r="P64" s="92" t="s">
        <v>41</v>
      </c>
      <c r="Q64" s="87"/>
      <c r="R64" s="87"/>
    </row>
    <row r="65" spans="2:18" x14ac:dyDescent="0.25">
      <c r="B65" s="87">
        <f>Q13</f>
        <v>0</v>
      </c>
      <c r="C65" s="87">
        <f>C5/$C$27</f>
        <v>0</v>
      </c>
      <c r="D65" s="87"/>
      <c r="E65" s="88"/>
      <c r="F65" s="87"/>
      <c r="G65" s="87">
        <f>C65</f>
        <v>0</v>
      </c>
      <c r="H65" s="90"/>
      <c r="I65" s="87"/>
      <c r="J65" s="87"/>
      <c r="K65" s="87"/>
      <c r="L65" s="87">
        <f>AA13</f>
        <v>0</v>
      </c>
      <c r="M65" s="87">
        <f>K5/$K$27</f>
        <v>0</v>
      </c>
      <c r="N65" s="87">
        <f>M65</f>
        <v>0</v>
      </c>
      <c r="O65" s="87"/>
      <c r="P65" s="87">
        <f>G5</f>
        <v>0</v>
      </c>
      <c r="Q65" s="87">
        <f>K5/$K$27</f>
        <v>0</v>
      </c>
      <c r="R65" s="87">
        <f>Q65</f>
        <v>0</v>
      </c>
    </row>
    <row r="66" spans="2:18" x14ac:dyDescent="0.25">
      <c r="B66" s="87">
        <f t="shared" ref="B66:B75" si="0">IF(AND(G66=1,C66=0),B65,B65+1)</f>
        <v>1</v>
      </c>
      <c r="C66" s="87">
        <f>C7/$C$27</f>
        <v>0.14125176441229151</v>
      </c>
      <c r="D66" s="87"/>
      <c r="E66" s="88"/>
      <c r="F66" s="87"/>
      <c r="G66" s="87">
        <f t="shared" ref="G66:G75" si="1">IF(C66&lt;&gt;0,G65+C66,1)</f>
        <v>0.14125176441229151</v>
      </c>
      <c r="H66" s="90"/>
      <c r="I66" s="87"/>
      <c r="J66" s="87"/>
      <c r="K66" s="87"/>
      <c r="L66" s="87">
        <f>IF(AND(N66=1,M66=0),L65,L65+1)</f>
        <v>1</v>
      </c>
      <c r="M66" s="87">
        <f>K7/$K$27</f>
        <v>0.23383338277440407</v>
      </c>
      <c r="N66" s="87">
        <f t="shared" ref="N66:N75" si="2">N65+M66</f>
        <v>0.23383338277440407</v>
      </c>
      <c r="O66" s="87"/>
      <c r="P66" s="87">
        <f>IF(AND(R66=1,Q66=0),P65,G7)</f>
        <v>1.33</v>
      </c>
      <c r="Q66" s="87">
        <f>K7/$K$27</f>
        <v>0.23383338277440407</v>
      </c>
      <c r="R66" s="87">
        <f t="shared" ref="R66:R75" si="3">R65+Q66</f>
        <v>0.23383338277440407</v>
      </c>
    </row>
    <row r="67" spans="2:18" x14ac:dyDescent="0.25">
      <c r="B67" s="87">
        <f t="shared" si="0"/>
        <v>2</v>
      </c>
      <c r="C67" s="87">
        <f>C9/$C$27</f>
        <v>0.57279776650749048</v>
      </c>
      <c r="D67" s="87"/>
      <c r="E67" s="88"/>
      <c r="F67" s="87"/>
      <c r="G67" s="87">
        <f t="shared" si="1"/>
        <v>0.71404953091978196</v>
      </c>
      <c r="H67" s="90"/>
      <c r="I67" s="87"/>
      <c r="J67" s="87"/>
      <c r="K67" s="87"/>
      <c r="L67" s="87">
        <f t="shared" ref="L67:L75" si="4">IF(AND(N67=1,M67=0),L66,L66+1)</f>
        <v>2</v>
      </c>
      <c r="M67" s="87">
        <f>K9/$K$27</f>
        <v>0.38387273132904953</v>
      </c>
      <c r="N67" s="87">
        <f t="shared" si="2"/>
        <v>0.61770611410345366</v>
      </c>
      <c r="O67" s="87"/>
      <c r="P67" s="87">
        <f>IF(AND(R67=1,Q67=0),P66,G9)</f>
        <v>1.9967162944112435</v>
      </c>
      <c r="Q67" s="87">
        <f>K9/$K$27</f>
        <v>0.38387273132904953</v>
      </c>
      <c r="R67" s="87">
        <f t="shared" si="3"/>
        <v>0.61770611410345366</v>
      </c>
    </row>
    <row r="68" spans="2:18" x14ac:dyDescent="0.25">
      <c r="B68" s="87">
        <f t="shared" si="0"/>
        <v>3</v>
      </c>
      <c r="C68" s="87">
        <f>C11/$C$27</f>
        <v>9.3319538640304261E-2</v>
      </c>
      <c r="D68" s="87"/>
      <c r="E68" s="88"/>
      <c r="F68" s="87"/>
      <c r="G68" s="87">
        <f t="shared" si="1"/>
        <v>0.80736906956008625</v>
      </c>
      <c r="H68" s="90"/>
      <c r="I68" s="87"/>
      <c r="J68" s="87"/>
      <c r="K68" s="87"/>
      <c r="L68" s="87">
        <f t="shared" si="4"/>
        <v>3</v>
      </c>
      <c r="M68" s="87">
        <f>K11/$K$27</f>
        <v>0.23467265516528438</v>
      </c>
      <c r="N68" s="87">
        <f t="shared" si="2"/>
        <v>0.85237876926873801</v>
      </c>
      <c r="O68" s="87"/>
      <c r="P68" s="87">
        <f>IF(AND(R68=1,Q68=0),P67,G11)</f>
        <v>2.7249572926761898</v>
      </c>
      <c r="Q68" s="87">
        <f>K11/$K$27</f>
        <v>0.23467265516528438</v>
      </c>
      <c r="R68" s="87">
        <f t="shared" si="3"/>
        <v>0.85237876926873801</v>
      </c>
    </row>
    <row r="69" spans="2:18" x14ac:dyDescent="0.25">
      <c r="B69" s="87">
        <f t="shared" si="0"/>
        <v>4</v>
      </c>
      <c r="C69" s="87">
        <f>C13/$C$27</f>
        <v>0.12117320744809446</v>
      </c>
      <c r="D69" s="87"/>
      <c r="E69" s="88"/>
      <c r="F69" s="87"/>
      <c r="G69" s="87">
        <f t="shared" si="1"/>
        <v>0.92854227700818071</v>
      </c>
      <c r="H69" s="90"/>
      <c r="I69" s="87"/>
      <c r="J69" s="87"/>
      <c r="K69" s="87"/>
      <c r="L69" s="87">
        <f t="shared" si="4"/>
        <v>4</v>
      </c>
      <c r="M69" s="87">
        <f>K13/$K$27</f>
        <v>7.9312466749858423E-2</v>
      </c>
      <c r="N69" s="87">
        <f t="shared" si="2"/>
        <v>0.93169123601859649</v>
      </c>
      <c r="O69" s="87"/>
      <c r="P69" s="87">
        <f>IF(AND(R69=1,Q69=0),P68,G13)</f>
        <v>4.1987182634399467</v>
      </c>
      <c r="Q69" s="87">
        <f>K13/$K$27</f>
        <v>7.9312466749858423E-2</v>
      </c>
      <c r="R69" s="87">
        <f t="shared" si="3"/>
        <v>0.93169123601859649</v>
      </c>
    </row>
    <row r="70" spans="2:18" x14ac:dyDescent="0.25">
      <c r="B70" s="87">
        <f t="shared" si="0"/>
        <v>5</v>
      </c>
      <c r="C70" s="87">
        <f>C15/$C$27</f>
        <v>7.1457722991819378E-2</v>
      </c>
      <c r="D70" s="87"/>
      <c r="E70" s="88"/>
      <c r="F70" s="87"/>
      <c r="G70" s="87">
        <f t="shared" si="1"/>
        <v>1</v>
      </c>
      <c r="H70" s="90"/>
      <c r="I70" s="87"/>
      <c r="J70" s="87"/>
      <c r="K70" s="87"/>
      <c r="L70" s="87">
        <f t="shared" si="4"/>
        <v>5</v>
      </c>
      <c r="M70" s="87">
        <f>K15/$K$27</f>
        <v>6.830876398140362E-2</v>
      </c>
      <c r="N70" s="87">
        <f t="shared" si="2"/>
        <v>1</v>
      </c>
      <c r="O70" s="87"/>
      <c r="P70" s="87">
        <f>IF(AND(R70=1,Q70=0),P69,G15)</f>
        <v>5.0220337206293033</v>
      </c>
      <c r="Q70" s="87">
        <f>K15/$K$27</f>
        <v>6.830876398140362E-2</v>
      </c>
      <c r="R70" s="87">
        <f t="shared" si="3"/>
        <v>1</v>
      </c>
    </row>
    <row r="71" spans="2:18" x14ac:dyDescent="0.25">
      <c r="B71" s="87">
        <f t="shared" si="0"/>
        <v>5</v>
      </c>
      <c r="C71" s="87">
        <f>C17/$C$27</f>
        <v>0</v>
      </c>
      <c r="D71" s="87"/>
      <c r="E71" s="88"/>
      <c r="F71" s="87"/>
      <c r="G71" s="87">
        <f t="shared" si="1"/>
        <v>1</v>
      </c>
      <c r="H71" s="90"/>
      <c r="I71" s="87"/>
      <c r="J71" s="87"/>
      <c r="K71" s="87"/>
      <c r="L71" s="87">
        <f t="shared" si="4"/>
        <v>5</v>
      </c>
      <c r="M71" s="87">
        <f>K17/$K$27</f>
        <v>0</v>
      </c>
      <c r="N71" s="87">
        <f t="shared" si="2"/>
        <v>1</v>
      </c>
      <c r="O71" s="87"/>
      <c r="P71" s="87">
        <f>IF(AND(R71=1,Q71=0),P70,G17)</f>
        <v>5.0220337206293033</v>
      </c>
      <c r="Q71" s="87">
        <f>K17/$K$27</f>
        <v>0</v>
      </c>
      <c r="R71" s="87">
        <f t="shared" si="3"/>
        <v>1</v>
      </c>
    </row>
    <row r="72" spans="2:18" x14ac:dyDescent="0.25">
      <c r="B72" s="87">
        <f t="shared" si="0"/>
        <v>5</v>
      </c>
      <c r="C72" s="87">
        <f>C19/$C$27</f>
        <v>0</v>
      </c>
      <c r="D72" s="87"/>
      <c r="E72" s="88"/>
      <c r="F72" s="87"/>
      <c r="G72" s="87">
        <f t="shared" si="1"/>
        <v>1</v>
      </c>
      <c r="H72" s="90"/>
      <c r="I72" s="87"/>
      <c r="J72" s="87"/>
      <c r="K72" s="87"/>
      <c r="L72" s="87">
        <f t="shared" si="4"/>
        <v>5</v>
      </c>
      <c r="M72" s="87">
        <f>K19/$K$27</f>
        <v>0</v>
      </c>
      <c r="N72" s="87">
        <f t="shared" si="2"/>
        <v>1</v>
      </c>
      <c r="O72" s="87"/>
      <c r="P72" s="87">
        <f>IF(AND(R72=1,Q72=0),P71,G19)</f>
        <v>5.0220337206293033</v>
      </c>
      <c r="Q72" s="87">
        <f>K19/$K$27</f>
        <v>0</v>
      </c>
      <c r="R72" s="87">
        <f t="shared" si="3"/>
        <v>1</v>
      </c>
    </row>
    <row r="73" spans="2:18" x14ac:dyDescent="0.25">
      <c r="B73" s="87">
        <f t="shared" si="0"/>
        <v>5</v>
      </c>
      <c r="C73" s="87">
        <f>C21/$C$27</f>
        <v>0</v>
      </c>
      <c r="D73" s="87"/>
      <c r="E73" s="88"/>
      <c r="F73" s="87"/>
      <c r="G73" s="87">
        <f t="shared" si="1"/>
        <v>1</v>
      </c>
      <c r="H73" s="90"/>
      <c r="I73" s="87"/>
      <c r="J73" s="87"/>
      <c r="K73" s="87"/>
      <c r="L73" s="87">
        <f t="shared" si="4"/>
        <v>5</v>
      </c>
      <c r="M73" s="87">
        <f>K21/$K$27</f>
        <v>0</v>
      </c>
      <c r="N73" s="87">
        <f t="shared" si="2"/>
        <v>1</v>
      </c>
      <c r="O73" s="87"/>
      <c r="P73" s="87">
        <f>IF(AND(R73=1,Q73=0),P72,G21)</f>
        <v>5.0220337206293033</v>
      </c>
      <c r="Q73" s="87">
        <f>K21/$K$27</f>
        <v>0</v>
      </c>
      <c r="R73" s="87">
        <f t="shared" si="3"/>
        <v>1</v>
      </c>
    </row>
    <row r="74" spans="2:18" x14ac:dyDescent="0.25">
      <c r="B74" s="87">
        <f t="shared" si="0"/>
        <v>5</v>
      </c>
      <c r="C74" s="87">
        <f>C23/$C$27</f>
        <v>0</v>
      </c>
      <c r="D74" s="87"/>
      <c r="E74" s="88"/>
      <c r="F74" s="87"/>
      <c r="G74" s="87">
        <f t="shared" si="1"/>
        <v>1</v>
      </c>
      <c r="H74" s="90"/>
      <c r="I74" s="87"/>
      <c r="J74" s="87"/>
      <c r="K74" s="87"/>
      <c r="L74" s="87">
        <f t="shared" si="4"/>
        <v>5</v>
      </c>
      <c r="M74" s="87">
        <f>K23/$K$27</f>
        <v>0</v>
      </c>
      <c r="N74" s="87">
        <f t="shared" si="2"/>
        <v>1</v>
      </c>
      <c r="O74" s="87"/>
      <c r="P74" s="87">
        <f>IF(AND(R74=1,Q74=0),P73,G23)</f>
        <v>5.0220337206293033</v>
      </c>
      <c r="Q74" s="87">
        <f>K23/$K$27</f>
        <v>0</v>
      </c>
      <c r="R74" s="87">
        <f t="shared" si="3"/>
        <v>1</v>
      </c>
    </row>
    <row r="75" spans="2:18" x14ac:dyDescent="0.25">
      <c r="B75" s="87">
        <f t="shared" si="0"/>
        <v>5</v>
      </c>
      <c r="C75" s="87">
        <f>C25/$C$27</f>
        <v>0</v>
      </c>
      <c r="D75" s="87"/>
      <c r="E75" s="88"/>
      <c r="F75" s="87"/>
      <c r="G75" s="87">
        <f t="shared" si="1"/>
        <v>1</v>
      </c>
      <c r="H75" s="90"/>
      <c r="I75" s="87"/>
      <c r="J75" s="87"/>
      <c r="K75" s="87"/>
      <c r="L75" s="87">
        <f t="shared" si="4"/>
        <v>5</v>
      </c>
      <c r="M75" s="87">
        <f>K25/$K$27</f>
        <v>0</v>
      </c>
      <c r="N75" s="87">
        <f t="shared" si="2"/>
        <v>1</v>
      </c>
      <c r="O75" s="87"/>
      <c r="P75" s="87">
        <f>IF(AND(R75=1,Q75=0),P74,G25)</f>
        <v>5.0220337206293033</v>
      </c>
      <c r="Q75" s="87">
        <f>K25/$K$27</f>
        <v>0</v>
      </c>
      <c r="R75" s="87">
        <f t="shared" si="3"/>
        <v>1</v>
      </c>
    </row>
    <row r="76" spans="2:18" x14ac:dyDescent="0.25">
      <c r="H76" s="4"/>
    </row>
    <row r="77" spans="2:18" x14ac:dyDescent="0.25">
      <c r="G77" s="13"/>
      <c r="H77" s="4"/>
    </row>
    <row r="78" spans="2:18" x14ac:dyDescent="0.25">
      <c r="H78" s="4"/>
    </row>
    <row r="79" spans="2:18" x14ac:dyDescent="0.25">
      <c r="G79" s="13"/>
      <c r="H79" s="4"/>
    </row>
    <row r="95" spans="7:8" x14ac:dyDescent="0.25">
      <c r="G95" s="13"/>
      <c r="H95" s="4"/>
    </row>
    <row r="96" spans="7:8" x14ac:dyDescent="0.25">
      <c r="H96" s="4"/>
    </row>
    <row r="97" spans="3:8" x14ac:dyDescent="0.25">
      <c r="G97" s="13"/>
      <c r="H97" s="4"/>
    </row>
    <row r="98" spans="3:8" x14ac:dyDescent="0.25">
      <c r="H98" s="4"/>
    </row>
    <row r="99" spans="3:8" x14ac:dyDescent="0.25">
      <c r="G99" s="13"/>
      <c r="H99" s="4"/>
    </row>
    <row r="100" spans="3:8" x14ac:dyDescent="0.25">
      <c r="H100" s="4"/>
    </row>
    <row r="101" spans="3:8" x14ac:dyDescent="0.25">
      <c r="G101" s="13"/>
      <c r="H101" s="4"/>
    </row>
    <row r="102" spans="3:8" x14ac:dyDescent="0.25">
      <c r="H102" s="4"/>
    </row>
    <row r="103" spans="3:8" x14ac:dyDescent="0.25">
      <c r="G103" s="13"/>
      <c r="H103" s="4"/>
    </row>
    <row r="104" spans="3:8" x14ac:dyDescent="0.25">
      <c r="H104" s="4"/>
    </row>
    <row r="105" spans="3:8" x14ac:dyDescent="0.25">
      <c r="G105" s="13"/>
      <c r="H105" s="4"/>
    </row>
    <row r="106" spans="3:8" x14ac:dyDescent="0.25">
      <c r="H106" s="4"/>
    </row>
    <row r="107" spans="3:8" x14ac:dyDescent="0.25">
      <c r="G107" s="13"/>
      <c r="H107" s="4"/>
    </row>
    <row r="108" spans="3:8" x14ac:dyDescent="0.25">
      <c r="H108" s="4"/>
    </row>
    <row r="109" spans="3:8" x14ac:dyDescent="0.25">
      <c r="G109" s="13"/>
      <c r="H109" s="4"/>
    </row>
    <row r="110" spans="3:8" x14ac:dyDescent="0.25">
      <c r="H110" s="4"/>
    </row>
    <row r="111" spans="3:8" x14ac:dyDescent="0.25">
      <c r="C111" s="1"/>
      <c r="G111" s="13"/>
      <c r="H111" s="4"/>
    </row>
    <row r="112" spans="3:8" x14ac:dyDescent="0.25">
      <c r="C112" s="1"/>
      <c r="H112" s="4"/>
    </row>
    <row r="113" spans="3:8" x14ac:dyDescent="0.25">
      <c r="C113" s="1"/>
      <c r="G113" s="13"/>
      <c r="H113" s="4"/>
    </row>
    <row r="114" spans="3:8" x14ac:dyDescent="0.25">
      <c r="C114" s="1"/>
      <c r="H114" s="4"/>
    </row>
    <row r="115" spans="3:8" x14ac:dyDescent="0.25">
      <c r="C115" s="1"/>
      <c r="G115" s="13"/>
      <c r="H115" s="4"/>
    </row>
    <row r="116" spans="3:8" x14ac:dyDescent="0.25">
      <c r="C116" s="1"/>
      <c r="H116" s="4"/>
    </row>
    <row r="117" spans="3:8" x14ac:dyDescent="0.25">
      <c r="C117" s="1"/>
      <c r="G117" s="13"/>
      <c r="H117" s="4"/>
    </row>
    <row r="118" spans="3:8" x14ac:dyDescent="0.25">
      <c r="C118" s="1"/>
      <c r="H118" s="4"/>
    </row>
    <row r="119" spans="3:8" x14ac:dyDescent="0.25">
      <c r="C119" s="1"/>
      <c r="G119" s="13"/>
      <c r="H119" s="4"/>
    </row>
    <row r="120" spans="3:8" x14ac:dyDescent="0.25">
      <c r="C120" s="1"/>
      <c r="H120" s="4"/>
    </row>
    <row r="121" spans="3:8" x14ac:dyDescent="0.25">
      <c r="C121" s="1"/>
      <c r="G121" s="13"/>
      <c r="H121" s="4"/>
    </row>
    <row r="122" spans="3:8" x14ac:dyDescent="0.25">
      <c r="C122" s="1"/>
      <c r="H122" s="4"/>
    </row>
    <row r="123" spans="3:8" x14ac:dyDescent="0.25">
      <c r="C123" s="1"/>
      <c r="G123" s="13"/>
      <c r="H123" s="4"/>
    </row>
    <row r="124" spans="3:8" x14ac:dyDescent="0.25">
      <c r="C124" s="1"/>
      <c r="H124" s="4"/>
    </row>
    <row r="125" spans="3:8" x14ac:dyDescent="0.25">
      <c r="C125" s="1"/>
      <c r="G125" s="13"/>
      <c r="H125" s="4"/>
    </row>
    <row r="126" spans="3:8" x14ac:dyDescent="0.25">
      <c r="C126" s="1"/>
      <c r="H126" s="4"/>
    </row>
    <row r="127" spans="3:8" x14ac:dyDescent="0.25">
      <c r="C127" s="1"/>
      <c r="G127" s="13"/>
      <c r="H127" s="4"/>
    </row>
    <row r="128" spans="3:8" x14ac:dyDescent="0.25">
      <c r="C128" s="1"/>
      <c r="H128" s="4"/>
    </row>
    <row r="129" spans="3:8" x14ac:dyDescent="0.25">
      <c r="C129" s="1"/>
      <c r="G129" s="13"/>
      <c r="H129" s="4"/>
    </row>
    <row r="130" spans="3:8" x14ac:dyDescent="0.25">
      <c r="C130" s="1"/>
      <c r="H130" s="4"/>
    </row>
    <row r="131" spans="3:8" x14ac:dyDescent="0.25">
      <c r="C131" s="1"/>
      <c r="G131" s="13"/>
      <c r="H131" s="4"/>
    </row>
    <row r="132" spans="3:8" x14ac:dyDescent="0.25">
      <c r="C132" s="1"/>
      <c r="H132" s="4"/>
    </row>
    <row r="133" spans="3:8" x14ac:dyDescent="0.25">
      <c r="C133" s="1"/>
      <c r="G133" s="13"/>
      <c r="H133" s="4"/>
    </row>
    <row r="134" spans="3:8" x14ac:dyDescent="0.25">
      <c r="C134" s="1"/>
      <c r="H134" s="4"/>
    </row>
    <row r="135" spans="3:8" x14ac:dyDescent="0.25">
      <c r="C135" s="1"/>
      <c r="G135" s="13"/>
      <c r="H135" s="4"/>
    </row>
    <row r="136" spans="3:8" x14ac:dyDescent="0.25">
      <c r="C136" s="1"/>
      <c r="H136" s="4"/>
    </row>
    <row r="137" spans="3:8" x14ac:dyDescent="0.25">
      <c r="C137" s="1"/>
      <c r="G137" s="13"/>
      <c r="H137" s="4"/>
    </row>
    <row r="138" spans="3:8" x14ac:dyDescent="0.25">
      <c r="C138" s="1"/>
      <c r="H138" s="4"/>
    </row>
    <row r="139" spans="3:8" x14ac:dyDescent="0.25">
      <c r="C139" s="1"/>
      <c r="G139" s="13"/>
      <c r="H139" s="4"/>
    </row>
    <row r="140" spans="3:8" x14ac:dyDescent="0.25">
      <c r="C140" s="1"/>
      <c r="H140" s="4"/>
    </row>
    <row r="141" spans="3:8" x14ac:dyDescent="0.25">
      <c r="C141" s="1"/>
      <c r="G141" s="13"/>
      <c r="H141" s="4"/>
    </row>
    <row r="142" spans="3:8" x14ac:dyDescent="0.25">
      <c r="C142" s="1"/>
      <c r="H142" s="4"/>
    </row>
    <row r="143" spans="3:8" x14ac:dyDescent="0.25">
      <c r="C143" s="1"/>
      <c r="G143" s="13"/>
      <c r="H143" s="4"/>
    </row>
    <row r="144" spans="3:8" x14ac:dyDescent="0.25">
      <c r="C144" s="1"/>
      <c r="H144" s="4"/>
    </row>
    <row r="145" spans="3:8" x14ac:dyDescent="0.25">
      <c r="C145" s="1"/>
      <c r="G145" s="13"/>
      <c r="H145" s="4"/>
    </row>
    <row r="146" spans="3:8" x14ac:dyDescent="0.25">
      <c r="C146" s="1"/>
      <c r="H146" s="4"/>
    </row>
    <row r="147" spans="3:8" x14ac:dyDescent="0.25">
      <c r="C147" s="1"/>
      <c r="G147" s="13"/>
      <c r="H147" s="4"/>
    </row>
    <row r="148" spans="3:8" x14ac:dyDescent="0.25">
      <c r="C148" s="1"/>
      <c r="H148" s="4"/>
    </row>
    <row r="149" spans="3:8" x14ac:dyDescent="0.25">
      <c r="C149" s="1"/>
      <c r="G149" s="13"/>
      <c r="H149" s="4"/>
    </row>
    <row r="150" spans="3:8" x14ac:dyDescent="0.25">
      <c r="C150" s="1"/>
      <c r="H150" s="4"/>
    </row>
    <row r="151" spans="3:8" x14ac:dyDescent="0.25">
      <c r="C151" s="1"/>
      <c r="G151" s="13"/>
      <c r="H151" s="4"/>
    </row>
    <row r="152" spans="3:8" x14ac:dyDescent="0.25">
      <c r="C152" s="1"/>
      <c r="H152" s="4"/>
    </row>
    <row r="153" spans="3:8" x14ac:dyDescent="0.25">
      <c r="C153" s="1"/>
      <c r="G153" s="13"/>
      <c r="H153" s="4"/>
    </row>
    <row r="154" spans="3:8" x14ac:dyDescent="0.25">
      <c r="C154" s="1"/>
      <c r="H154" s="4"/>
    </row>
    <row r="155" spans="3:8" x14ac:dyDescent="0.25">
      <c r="C155" s="1"/>
      <c r="G155" s="13"/>
      <c r="H155" s="4"/>
    </row>
    <row r="156" spans="3:8" x14ac:dyDescent="0.25">
      <c r="C156" s="1"/>
      <c r="H156" s="4"/>
    </row>
    <row r="157" spans="3:8" x14ac:dyDescent="0.25">
      <c r="C157" s="1"/>
      <c r="G157" s="13"/>
      <c r="H157" s="4"/>
    </row>
    <row r="158" spans="3:8" x14ac:dyDescent="0.25">
      <c r="C158" s="1"/>
      <c r="H158" s="4"/>
    </row>
    <row r="159" spans="3:8" x14ac:dyDescent="0.25">
      <c r="G159" s="13"/>
      <c r="H159" s="4"/>
    </row>
    <row r="160" spans="3:8" x14ac:dyDescent="0.25">
      <c r="G160" s="13"/>
      <c r="H160" s="4"/>
    </row>
  </sheetData>
  <sheetProtection sheet="1" objects="1" scenarios="1"/>
  <mergeCells count="4">
    <mergeCell ref="T37:U37"/>
    <mergeCell ref="T38:U38"/>
    <mergeCell ref="T39:U39"/>
    <mergeCell ref="T40:U40"/>
  </mergeCells>
  <conditionalFormatting sqref="G5:G25">
    <cfRule type="cellIs" dxfId="1" priority="2" operator="equal">
      <formula>0</formula>
    </cfRule>
  </conditionalFormatting>
  <conditionalFormatting sqref="G4:G26">
    <cfRule type="cellIs" dxfId="0" priority="1" operator="notEqual">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92D9C-6BAB-4872-8028-6385156ABE8F}">
  <dimension ref="A1:Z91"/>
  <sheetViews>
    <sheetView workbookViewId="0">
      <selection activeCell="V25" sqref="V25"/>
    </sheetView>
  </sheetViews>
  <sheetFormatPr baseColWidth="10" defaultColWidth="9.140625" defaultRowHeight="15" x14ac:dyDescent="0.25"/>
  <cols>
    <col min="1" max="1" width="22.28515625" bestFit="1" customWidth="1"/>
    <col min="2" max="2" width="21.5703125" bestFit="1" customWidth="1"/>
  </cols>
  <sheetData>
    <row r="1" spans="1:15" x14ac:dyDescent="0.25">
      <c r="A1" s="5" t="s">
        <v>0</v>
      </c>
      <c r="B1" s="3" t="s">
        <v>24</v>
      </c>
      <c r="C1" s="4"/>
      <c r="D1" s="18"/>
      <c r="E1" s="4"/>
      <c r="F1" s="13"/>
      <c r="G1" s="4"/>
      <c r="H1" s="4"/>
      <c r="I1" s="4"/>
      <c r="J1" s="4"/>
      <c r="K1" s="4"/>
    </row>
    <row r="2" spans="1:15" x14ac:dyDescent="0.25">
      <c r="A2" s="5" t="s">
        <v>25</v>
      </c>
      <c r="B2" s="4"/>
      <c r="C2" s="4"/>
      <c r="D2" s="18"/>
      <c r="E2" s="4"/>
      <c r="F2" s="13"/>
      <c r="G2" s="4"/>
      <c r="H2" s="4"/>
      <c r="I2" s="4"/>
      <c r="J2" s="5" t="s">
        <v>26</v>
      </c>
      <c r="K2" s="4"/>
    </row>
    <row r="3" spans="1:15" x14ac:dyDescent="0.25">
      <c r="A3" s="2" t="s">
        <v>3</v>
      </c>
      <c r="B3" s="4" t="s">
        <v>4</v>
      </c>
      <c r="C3" s="2" t="s">
        <v>5</v>
      </c>
      <c r="D3" s="20" t="s">
        <v>6</v>
      </c>
      <c r="F3" s="14" t="s">
        <v>7</v>
      </c>
      <c r="H3" s="22" t="s">
        <v>6</v>
      </c>
      <c r="I3" s="2" t="s">
        <v>8</v>
      </c>
      <c r="J3" s="2" t="s">
        <v>4</v>
      </c>
      <c r="K3" s="2" t="s">
        <v>3</v>
      </c>
      <c r="O3" s="29" t="s">
        <v>27</v>
      </c>
    </row>
    <row r="4" spans="1:15" x14ac:dyDescent="0.25">
      <c r="A4" s="2">
        <v>-0.5</v>
      </c>
      <c r="B4" s="7">
        <v>0</v>
      </c>
      <c r="C4" s="6">
        <v>0</v>
      </c>
      <c r="D4" s="21">
        <v>0</v>
      </c>
      <c r="F4" s="15"/>
      <c r="H4" s="8">
        <v>0</v>
      </c>
      <c r="I4" s="6">
        <v>0</v>
      </c>
      <c r="J4" s="6">
        <v>0</v>
      </c>
      <c r="K4" s="2">
        <v>-0.5</v>
      </c>
    </row>
    <row r="5" spans="1:15" x14ac:dyDescent="0.25">
      <c r="A5" s="2">
        <v>0</v>
      </c>
      <c r="B5" s="7">
        <v>0.1</v>
      </c>
      <c r="C5" s="6">
        <v>0.1</v>
      </c>
      <c r="D5" s="21">
        <f>D4+0.5*(D6-D4)</f>
        <v>0.05</v>
      </c>
      <c r="F5" s="15">
        <v>0.5</v>
      </c>
      <c r="H5" s="12">
        <f>H4+0.5*(H6-H4)</f>
        <v>0.1</v>
      </c>
      <c r="I5" s="6">
        <f>J5</f>
        <v>0.2</v>
      </c>
      <c r="J5" s="6">
        <v>0.2</v>
      </c>
      <c r="K5" s="2">
        <v>0</v>
      </c>
    </row>
    <row r="6" spans="1:15" x14ac:dyDescent="0.25">
      <c r="A6" s="2">
        <v>0.5</v>
      </c>
      <c r="B6" s="4"/>
      <c r="C6" s="2"/>
      <c r="D6" s="21">
        <f>C5</f>
        <v>0.1</v>
      </c>
      <c r="F6" s="15"/>
      <c r="H6" s="8">
        <f>I5</f>
        <v>0.2</v>
      </c>
      <c r="I6" s="6"/>
      <c r="J6" s="6"/>
      <c r="K6" s="2">
        <v>0.5</v>
      </c>
    </row>
    <row r="7" spans="1:15" x14ac:dyDescent="0.25">
      <c r="A7" s="5">
        <v>1</v>
      </c>
      <c r="B7" s="7">
        <v>0.2</v>
      </c>
      <c r="C7" s="6">
        <f>B7+B5</f>
        <v>0.30000000000000004</v>
      </c>
      <c r="D7" s="21">
        <f>D6+0.5*(D8-D6)</f>
        <v>0.2</v>
      </c>
      <c r="F7" s="15">
        <v>1.75</v>
      </c>
      <c r="H7" s="12">
        <f>H6+0.5*(H8-H6)</f>
        <v>0.35</v>
      </c>
      <c r="I7" s="7">
        <f>J7+I5</f>
        <v>0.5</v>
      </c>
      <c r="J7" s="7">
        <v>0.3</v>
      </c>
      <c r="K7" s="5">
        <v>1</v>
      </c>
    </row>
    <row r="8" spans="1:15" x14ac:dyDescent="0.25">
      <c r="A8" s="2">
        <v>1.5</v>
      </c>
      <c r="B8" s="4"/>
      <c r="C8" s="2"/>
      <c r="D8" s="21">
        <f>C7</f>
        <v>0.30000000000000004</v>
      </c>
      <c r="F8" s="15"/>
      <c r="H8" s="8">
        <f>I7</f>
        <v>0.5</v>
      </c>
      <c r="I8" s="7"/>
      <c r="J8" s="7"/>
      <c r="K8" s="2">
        <v>1.5</v>
      </c>
    </row>
    <row r="9" spans="1:15" x14ac:dyDescent="0.25">
      <c r="A9" s="5">
        <v>2</v>
      </c>
      <c r="B9" s="7">
        <v>0.2</v>
      </c>
      <c r="C9" s="6">
        <f>B9+C7</f>
        <v>0.5</v>
      </c>
      <c r="D9" s="21">
        <f>D8+0.5*(D10-D8)</f>
        <v>0.4</v>
      </c>
      <c r="F9" s="15">
        <v>2.8332999999999999</v>
      </c>
      <c r="H9" s="12">
        <f>H8+0.5*(H10-H8)</f>
        <v>0.6</v>
      </c>
      <c r="I9" s="7">
        <f>J9+I7</f>
        <v>0.7</v>
      </c>
      <c r="J9" s="7">
        <v>0.2</v>
      </c>
      <c r="K9" s="5">
        <v>2</v>
      </c>
    </row>
    <row r="10" spans="1:15" x14ac:dyDescent="0.25">
      <c r="A10" s="2">
        <v>2.5</v>
      </c>
      <c r="B10" s="4"/>
      <c r="C10" s="2"/>
      <c r="D10" s="21">
        <f>C9</f>
        <v>0.5</v>
      </c>
      <c r="F10" s="15"/>
      <c r="H10" s="8">
        <f>I9</f>
        <v>0.7</v>
      </c>
      <c r="I10" s="7"/>
      <c r="J10" s="7"/>
      <c r="K10" s="2">
        <v>2.5</v>
      </c>
    </row>
    <row r="11" spans="1:15" x14ac:dyDescent="0.25">
      <c r="A11" s="5">
        <v>3</v>
      </c>
      <c r="B11" s="7">
        <v>0.3</v>
      </c>
      <c r="C11" s="6">
        <f>C9+B11</f>
        <v>0.8</v>
      </c>
      <c r="D11" s="21">
        <f>D10+0.5*(D12-D10)</f>
        <v>0.65</v>
      </c>
      <c r="F11" s="15">
        <v>3.5</v>
      </c>
      <c r="H11" s="12">
        <f>H10+0.5*(H12-H10)</f>
        <v>0.79999999999999993</v>
      </c>
      <c r="I11" s="7">
        <f>J11+I9</f>
        <v>0.89999999999999991</v>
      </c>
      <c r="J11" s="7">
        <v>0.2</v>
      </c>
      <c r="K11" s="5">
        <v>3</v>
      </c>
    </row>
    <row r="12" spans="1:15" x14ac:dyDescent="0.25">
      <c r="A12" s="2">
        <v>3.5</v>
      </c>
      <c r="B12" s="4"/>
      <c r="C12" s="2"/>
      <c r="D12" s="21">
        <f>C11</f>
        <v>0.8</v>
      </c>
      <c r="F12" s="15"/>
      <c r="H12" s="8">
        <f>I11</f>
        <v>0.89999999999999991</v>
      </c>
      <c r="I12" s="7"/>
      <c r="J12" s="7"/>
      <c r="K12" s="2">
        <v>3.5</v>
      </c>
    </row>
    <row r="13" spans="1:15" x14ac:dyDescent="0.25">
      <c r="A13" s="5">
        <v>4</v>
      </c>
      <c r="B13" s="7">
        <v>0.2</v>
      </c>
      <c r="C13" s="6">
        <f>C11+B13</f>
        <v>1</v>
      </c>
      <c r="D13" s="21">
        <f>D12+0.5*(D14-D12)</f>
        <v>0.9</v>
      </c>
      <c r="F13" s="15">
        <v>4.25</v>
      </c>
      <c r="H13" s="12">
        <f>H12+0.5*(H14-H12)</f>
        <v>0.95</v>
      </c>
      <c r="I13" s="7">
        <f>J13+I11</f>
        <v>0.99999999999999989</v>
      </c>
      <c r="J13" s="7">
        <v>0.1</v>
      </c>
      <c r="K13" s="5">
        <v>4</v>
      </c>
    </row>
    <row r="14" spans="1:15" x14ac:dyDescent="0.25">
      <c r="A14" s="2">
        <v>4.5</v>
      </c>
      <c r="B14" s="4"/>
      <c r="C14" s="2"/>
      <c r="D14" s="21">
        <v>1</v>
      </c>
      <c r="F14" s="16"/>
      <c r="H14" s="12">
        <v>1</v>
      </c>
      <c r="I14" s="7"/>
      <c r="J14" s="7"/>
      <c r="K14" s="2">
        <v>4.5</v>
      </c>
    </row>
    <row r="15" spans="1:15" x14ac:dyDescent="0.25">
      <c r="A15" s="2"/>
      <c r="B15" s="2"/>
      <c r="C15" s="4"/>
      <c r="D15" s="18"/>
      <c r="E15" s="4"/>
      <c r="F15" s="13"/>
      <c r="G15" s="4"/>
      <c r="H15" s="4"/>
      <c r="I15" s="4"/>
      <c r="J15" s="2"/>
      <c r="K15" s="2"/>
    </row>
    <row r="16" spans="1:15" x14ac:dyDescent="0.25">
      <c r="A16" s="4"/>
      <c r="B16" s="4"/>
      <c r="C16" s="4"/>
      <c r="D16" s="18"/>
      <c r="E16" s="4"/>
      <c r="F16" s="13"/>
      <c r="G16" s="4"/>
      <c r="H16" s="4"/>
      <c r="I16" s="4"/>
      <c r="J16" s="4"/>
      <c r="K16" s="4"/>
    </row>
    <row r="17" spans="1:26" x14ac:dyDescent="0.25">
      <c r="A17" s="4"/>
      <c r="B17" s="4"/>
      <c r="C17" s="4"/>
      <c r="D17" s="18"/>
      <c r="E17" s="4"/>
      <c r="F17" s="13"/>
      <c r="G17" s="4"/>
      <c r="H17" s="4"/>
      <c r="I17" s="4"/>
      <c r="J17" s="4"/>
      <c r="K17" s="4"/>
    </row>
    <row r="18" spans="1:26" x14ac:dyDescent="0.25">
      <c r="A18" s="139" t="s">
        <v>10</v>
      </c>
      <c r="B18" s="139"/>
      <c r="C18" s="4">
        <v>10</v>
      </c>
      <c r="D18" s="18"/>
      <c r="E18" s="4"/>
      <c r="F18" s="13"/>
      <c r="G18" s="4"/>
      <c r="H18" s="4"/>
      <c r="I18" s="4"/>
      <c r="J18" s="4"/>
      <c r="K18" s="4"/>
    </row>
    <row r="19" spans="1:26" x14ac:dyDescent="0.25">
      <c r="A19" s="139" t="s">
        <v>11</v>
      </c>
      <c r="B19" s="139"/>
      <c r="C19" s="4">
        <v>1</v>
      </c>
      <c r="D19" s="18"/>
      <c r="E19" s="4"/>
      <c r="F19" s="13"/>
      <c r="G19" s="4"/>
      <c r="H19" s="4"/>
      <c r="I19" s="4"/>
      <c r="J19" s="4"/>
      <c r="K19" s="4"/>
    </row>
    <row r="20" spans="1:26" x14ac:dyDescent="0.25">
      <c r="A20" s="138" t="s">
        <v>12</v>
      </c>
      <c r="B20" s="138"/>
      <c r="C20" s="11">
        <f>VLOOKUP(C19,A4:D14,3)</f>
        <v>0.30000000000000004</v>
      </c>
      <c r="D20" s="18"/>
      <c r="E20" s="4"/>
      <c r="F20" s="13"/>
      <c r="G20" s="4"/>
      <c r="H20" s="4"/>
      <c r="I20" s="4"/>
      <c r="J20" s="4"/>
      <c r="K20" s="4"/>
    </row>
    <row r="21" spans="1:26" x14ac:dyDescent="0.25">
      <c r="A21" s="138" t="s">
        <v>13</v>
      </c>
      <c r="B21" s="138"/>
      <c r="C21" s="4">
        <f>VLOOKUP(C19-1,A4:D14,3)</f>
        <v>0.1</v>
      </c>
      <c r="D21" s="18"/>
      <c r="E21" s="4"/>
      <c r="F21" s="13"/>
      <c r="G21" s="4"/>
      <c r="H21" s="4"/>
      <c r="I21" s="4"/>
      <c r="J21" s="4"/>
      <c r="K21" s="4"/>
    </row>
    <row r="22" spans="1:26" x14ac:dyDescent="0.25">
      <c r="A22" s="9">
        <f>((C18/100-C21)/(C20-C21))+(C19-0.5)</f>
        <v>0.5</v>
      </c>
      <c r="B22" s="4"/>
      <c r="C22" s="4"/>
      <c r="D22" s="18"/>
      <c r="E22" s="4"/>
      <c r="F22" s="13"/>
      <c r="G22" s="4"/>
      <c r="H22" s="4"/>
      <c r="I22" s="4"/>
      <c r="J22" s="4"/>
      <c r="K22" s="4"/>
    </row>
    <row r="23" spans="1:26" x14ac:dyDescent="0.25">
      <c r="B23" s="1"/>
      <c r="D23" s="19"/>
      <c r="F23" s="17"/>
    </row>
    <row r="24" spans="1:26" x14ac:dyDescent="0.25">
      <c r="B24" s="1"/>
      <c r="D24" s="19"/>
      <c r="F24" s="17"/>
      <c r="O24" s="32" t="s">
        <v>27</v>
      </c>
      <c r="P24" s="33"/>
      <c r="Q24" s="33"/>
      <c r="R24" s="33"/>
      <c r="S24" s="33"/>
      <c r="V24" s="32" t="s">
        <v>28</v>
      </c>
      <c r="W24" s="33"/>
      <c r="X24" s="33"/>
      <c r="Y24" s="33"/>
      <c r="Z24" s="33"/>
    </row>
    <row r="25" spans="1:26" x14ac:dyDescent="0.25">
      <c r="A25" s="2" t="s">
        <v>0</v>
      </c>
      <c r="B25" s="3" t="s">
        <v>29</v>
      </c>
      <c r="C25" s="4"/>
      <c r="D25" s="18"/>
      <c r="E25" s="4"/>
      <c r="F25" s="13"/>
      <c r="G25" s="4"/>
      <c r="H25" s="4"/>
      <c r="I25" s="4"/>
      <c r="J25" s="4"/>
      <c r="K25" s="4"/>
      <c r="O25" s="33"/>
      <c r="P25" s="33" t="s">
        <v>30</v>
      </c>
      <c r="Q25" s="33" t="s">
        <v>31</v>
      </c>
      <c r="R25" s="33" t="s">
        <v>32</v>
      </c>
      <c r="S25" s="33" t="s">
        <v>33</v>
      </c>
      <c r="V25" s="33"/>
      <c r="W25" s="33" t="s">
        <v>1</v>
      </c>
      <c r="X25" s="33" t="s">
        <v>2</v>
      </c>
      <c r="Y25" s="33" t="s">
        <v>32</v>
      </c>
      <c r="Z25" s="33" t="s">
        <v>33</v>
      </c>
    </row>
    <row r="26" spans="1:26" x14ac:dyDescent="0.25">
      <c r="A26" s="5" t="s">
        <v>15</v>
      </c>
      <c r="B26" s="4"/>
      <c r="C26" s="4"/>
      <c r="D26" s="18"/>
      <c r="E26" s="4"/>
      <c r="F26" s="13"/>
      <c r="G26" s="4"/>
      <c r="H26" s="4"/>
      <c r="I26" s="4"/>
      <c r="J26" s="5" t="s">
        <v>16</v>
      </c>
      <c r="K26" s="4"/>
      <c r="O26" s="33">
        <v>0</v>
      </c>
      <c r="P26" s="33"/>
      <c r="Q26" s="33"/>
      <c r="R26" s="33"/>
      <c r="S26" s="33"/>
      <c r="V26" s="33">
        <v>0</v>
      </c>
      <c r="W26" s="33"/>
      <c r="X26" s="33"/>
      <c r="Y26" s="33"/>
      <c r="Z26" s="33"/>
    </row>
    <row r="27" spans="1:26" x14ac:dyDescent="0.25">
      <c r="A27" s="2" t="s">
        <v>3</v>
      </c>
      <c r="B27" s="4" t="s">
        <v>4</v>
      </c>
      <c r="C27" s="2" t="s">
        <v>5</v>
      </c>
      <c r="D27" s="20" t="s">
        <v>6</v>
      </c>
      <c r="E27" s="19"/>
      <c r="F27" s="14" t="s">
        <v>7</v>
      </c>
      <c r="G27" s="25"/>
      <c r="H27" s="22" t="s">
        <v>6</v>
      </c>
      <c r="I27" s="2" t="s">
        <v>8</v>
      </c>
      <c r="J27" s="2" t="s">
        <v>4</v>
      </c>
      <c r="K27" s="2" t="s">
        <v>3</v>
      </c>
      <c r="O27" s="33">
        <v>0.1</v>
      </c>
      <c r="P27" s="33"/>
      <c r="Q27" s="33"/>
      <c r="R27" s="33"/>
      <c r="S27" s="33"/>
      <c r="V27" s="33">
        <v>0.1</v>
      </c>
      <c r="W27" s="33"/>
      <c r="X27" s="33"/>
      <c r="Y27" s="33"/>
      <c r="Z27" s="33"/>
    </row>
    <row r="28" spans="1:26" x14ac:dyDescent="0.25">
      <c r="A28" s="2">
        <v>-0.5</v>
      </c>
      <c r="B28" s="7">
        <v>0</v>
      </c>
      <c r="C28" s="6">
        <v>0</v>
      </c>
      <c r="D28" s="21">
        <v>0</v>
      </c>
      <c r="E28" s="19"/>
      <c r="F28" s="15"/>
      <c r="G28" s="25"/>
      <c r="H28" s="8">
        <v>0</v>
      </c>
      <c r="I28" s="6">
        <v>0</v>
      </c>
      <c r="J28" s="6">
        <v>0</v>
      </c>
      <c r="K28" s="2">
        <v>-0.5</v>
      </c>
      <c r="O28" s="33">
        <v>0.2</v>
      </c>
      <c r="P28" s="33"/>
      <c r="Q28" s="33"/>
      <c r="R28" s="33"/>
      <c r="S28" s="33"/>
      <c r="V28" s="33">
        <v>0.2</v>
      </c>
      <c r="W28" s="33"/>
      <c r="X28" s="33"/>
      <c r="Y28" s="33"/>
      <c r="Z28" s="33"/>
    </row>
    <row r="29" spans="1:26" x14ac:dyDescent="0.25">
      <c r="A29" s="2">
        <v>0</v>
      </c>
      <c r="B29" s="7">
        <v>0.1</v>
      </c>
      <c r="C29" s="6">
        <v>0.1</v>
      </c>
      <c r="D29" s="21">
        <f>D28+0.5*(D30-D28)</f>
        <v>0.05</v>
      </c>
      <c r="E29" s="19" t="s">
        <v>34</v>
      </c>
      <c r="F29" s="15">
        <v>0.5</v>
      </c>
      <c r="G29" s="25" t="s">
        <v>35</v>
      </c>
      <c r="H29" s="12">
        <f>H28+0.5*(H30-H28)</f>
        <v>0.1</v>
      </c>
      <c r="I29" s="6">
        <f>J29</f>
        <v>0.2</v>
      </c>
      <c r="J29" s="6">
        <v>0.2</v>
      </c>
      <c r="K29" s="2">
        <v>0</v>
      </c>
      <c r="O29" s="33">
        <v>0.3</v>
      </c>
      <c r="P29" s="33"/>
      <c r="Q29" s="33"/>
      <c r="R29" s="33"/>
      <c r="S29" s="33"/>
      <c r="V29" s="33">
        <v>0.3</v>
      </c>
      <c r="W29" s="33"/>
      <c r="X29" s="33"/>
      <c r="Y29" s="33"/>
      <c r="Z29" s="33"/>
    </row>
    <row r="30" spans="1:26" x14ac:dyDescent="0.25">
      <c r="A30" s="2">
        <v>0.5</v>
      </c>
      <c r="B30" s="4"/>
      <c r="C30" s="2"/>
      <c r="D30" s="21">
        <f>C29</f>
        <v>0.1</v>
      </c>
      <c r="E30" s="19"/>
      <c r="F30" s="15"/>
      <c r="G30" s="25"/>
      <c r="H30" s="8">
        <f>I29</f>
        <v>0.2</v>
      </c>
      <c r="I30" s="6"/>
      <c r="J30" s="6"/>
      <c r="K30" s="2">
        <v>0.5</v>
      </c>
      <c r="O30" s="33">
        <v>0.4</v>
      </c>
      <c r="P30" s="33"/>
      <c r="Q30" s="33"/>
      <c r="R30" s="33"/>
      <c r="S30" s="33"/>
      <c r="V30" s="33">
        <v>0.4</v>
      </c>
      <c r="W30" s="33"/>
      <c r="X30" s="33"/>
      <c r="Y30" s="33"/>
      <c r="Z30" s="33"/>
    </row>
    <row r="31" spans="1:26" x14ac:dyDescent="0.25">
      <c r="A31" s="5">
        <v>1</v>
      </c>
      <c r="B31" s="7">
        <v>0.1</v>
      </c>
      <c r="C31" s="6">
        <f>B31+B29</f>
        <v>0.2</v>
      </c>
      <c r="D31" s="21">
        <f>D30+0.5*(D32-D30)</f>
        <v>0.15000000000000002</v>
      </c>
      <c r="E31" s="19" t="s">
        <v>36</v>
      </c>
      <c r="F31" s="15">
        <v>3.17</v>
      </c>
      <c r="G31" s="25" t="s">
        <v>37</v>
      </c>
      <c r="H31" s="12">
        <f>H30+0.5*(H32-H30)</f>
        <v>0.60000000000000009</v>
      </c>
      <c r="I31" s="7">
        <f>J31+I29</f>
        <v>1</v>
      </c>
      <c r="J31" s="7">
        <v>0.8</v>
      </c>
      <c r="K31" s="5">
        <v>1</v>
      </c>
      <c r="O31" s="33">
        <v>0.5</v>
      </c>
      <c r="P31" s="33"/>
      <c r="Q31" s="33"/>
      <c r="R31" s="33"/>
      <c r="S31" s="33"/>
      <c r="V31" s="33">
        <v>0.5</v>
      </c>
      <c r="W31" s="33"/>
      <c r="X31" s="33"/>
      <c r="Y31" s="33"/>
      <c r="Z31" s="33"/>
    </row>
    <row r="32" spans="1:26" x14ac:dyDescent="0.25">
      <c r="A32" s="2">
        <v>1.5</v>
      </c>
      <c r="B32" s="4"/>
      <c r="C32" s="2"/>
      <c r="D32" s="21">
        <f>C31</f>
        <v>0.2</v>
      </c>
      <c r="E32" s="19"/>
      <c r="F32" s="15"/>
      <c r="G32" s="25"/>
      <c r="H32" s="8">
        <f>I31</f>
        <v>1</v>
      </c>
      <c r="I32" s="7"/>
      <c r="J32" s="7"/>
      <c r="K32" s="2">
        <v>1.5</v>
      </c>
      <c r="O32" s="33">
        <v>0.6</v>
      </c>
      <c r="P32" s="33"/>
      <c r="Q32" s="33"/>
      <c r="R32" s="33"/>
      <c r="S32" s="33"/>
      <c r="V32" s="33">
        <v>0.6</v>
      </c>
      <c r="W32" s="33"/>
      <c r="X32" s="33"/>
      <c r="Y32" s="33"/>
      <c r="Z32" s="33"/>
    </row>
    <row r="33" spans="1:26" x14ac:dyDescent="0.25">
      <c r="A33" s="5">
        <v>2</v>
      </c>
      <c r="B33" s="7">
        <v>0.2</v>
      </c>
      <c r="C33" s="6">
        <f>B33+C31</f>
        <v>0.4</v>
      </c>
      <c r="D33" s="21">
        <f>D32+0.5*(D34-D32)</f>
        <v>0.30000000000000004</v>
      </c>
      <c r="E33" s="19" t="s">
        <v>38</v>
      </c>
      <c r="F33" s="15"/>
      <c r="G33" s="25"/>
      <c r="H33" s="12"/>
      <c r="I33" s="7"/>
      <c r="J33" s="7"/>
      <c r="K33" s="5"/>
      <c r="O33" s="33">
        <v>0.7</v>
      </c>
      <c r="P33" s="33"/>
      <c r="Q33" s="33"/>
      <c r="R33" s="33"/>
      <c r="S33" s="33"/>
      <c r="V33" s="33">
        <v>0.7</v>
      </c>
      <c r="W33" s="33"/>
      <c r="X33" s="33"/>
      <c r="Y33" s="33"/>
      <c r="Z33" s="33"/>
    </row>
    <row r="34" spans="1:26" x14ac:dyDescent="0.25">
      <c r="A34" s="2">
        <v>2.5</v>
      </c>
      <c r="B34" s="4"/>
      <c r="C34" s="2"/>
      <c r="D34" s="21">
        <f>C33</f>
        <v>0.4</v>
      </c>
      <c r="E34" s="19"/>
      <c r="F34" s="15"/>
      <c r="G34" s="25"/>
      <c r="H34" s="8"/>
      <c r="I34" s="7"/>
      <c r="J34" s="7"/>
      <c r="K34" s="2"/>
      <c r="O34" s="33">
        <v>0.8</v>
      </c>
      <c r="P34" s="33"/>
      <c r="Q34" s="33"/>
      <c r="R34" s="33"/>
      <c r="S34" s="33"/>
      <c r="V34" s="33">
        <v>0.8</v>
      </c>
      <c r="W34" s="33"/>
      <c r="X34" s="33"/>
      <c r="Y34" s="33"/>
      <c r="Z34" s="33"/>
    </row>
    <row r="35" spans="1:26" x14ac:dyDescent="0.25">
      <c r="A35" s="5">
        <v>3</v>
      </c>
      <c r="B35" s="7">
        <v>0.3</v>
      </c>
      <c r="C35" s="6">
        <f>C33+B35</f>
        <v>0.7</v>
      </c>
      <c r="D35" s="21">
        <f>D34+0.5*(D36-D34)</f>
        <v>0.55000000000000004</v>
      </c>
      <c r="E35" s="19" t="s">
        <v>39</v>
      </c>
      <c r="F35" s="15"/>
      <c r="G35" s="25"/>
      <c r="H35" s="12"/>
      <c r="I35" s="7"/>
      <c r="J35" s="12"/>
      <c r="K35" s="5"/>
      <c r="O35" s="33">
        <v>0.9</v>
      </c>
      <c r="P35" s="33"/>
      <c r="Q35" s="33"/>
      <c r="R35" s="33"/>
      <c r="S35" s="33"/>
      <c r="V35" s="33">
        <v>0.9</v>
      </c>
      <c r="W35" s="33"/>
      <c r="X35" s="33"/>
      <c r="Y35" s="33"/>
      <c r="Z35" s="33"/>
    </row>
    <row r="36" spans="1:26" x14ac:dyDescent="0.25">
      <c r="A36" s="2">
        <v>3.5</v>
      </c>
      <c r="B36" s="4"/>
      <c r="C36" s="2"/>
      <c r="D36" s="21">
        <f>C35</f>
        <v>0.7</v>
      </c>
      <c r="E36" s="19"/>
      <c r="F36" s="15"/>
      <c r="G36" s="25"/>
      <c r="H36" s="8"/>
      <c r="I36" s="7"/>
      <c r="J36" s="7"/>
      <c r="K36" s="2"/>
      <c r="O36" s="33">
        <v>1</v>
      </c>
      <c r="P36" s="33">
        <v>1.4</v>
      </c>
      <c r="Q36" s="33">
        <v>8</v>
      </c>
      <c r="R36" s="33"/>
      <c r="S36" s="33"/>
      <c r="V36" s="33">
        <v>1</v>
      </c>
      <c r="W36" s="33">
        <v>15</v>
      </c>
      <c r="X36" s="33">
        <v>16</v>
      </c>
      <c r="Y36" s="33">
        <v>16</v>
      </c>
      <c r="Z36" s="33"/>
    </row>
    <row r="37" spans="1:26" x14ac:dyDescent="0.25">
      <c r="A37" s="5">
        <v>4</v>
      </c>
      <c r="B37" s="7">
        <v>0.3</v>
      </c>
      <c r="C37" s="6">
        <f>C35+B37</f>
        <v>1</v>
      </c>
      <c r="D37" s="21">
        <f>D36+0.5*(D38-D36)</f>
        <v>0.85</v>
      </c>
      <c r="E37" s="19" t="s">
        <v>40</v>
      </c>
      <c r="F37" s="15"/>
      <c r="G37" s="25"/>
      <c r="H37" s="12"/>
      <c r="I37" s="7"/>
      <c r="J37" s="7"/>
      <c r="K37" s="5"/>
      <c r="O37" s="33">
        <v>1.1000000000000001</v>
      </c>
      <c r="P37" s="33"/>
      <c r="Q37" s="33"/>
      <c r="R37" s="33"/>
      <c r="S37" s="33"/>
      <c r="V37" s="33">
        <v>1.1000000000000001</v>
      </c>
      <c r="W37" s="33"/>
      <c r="X37" s="33"/>
      <c r="Y37" s="33"/>
      <c r="Z37" s="33">
        <v>16</v>
      </c>
    </row>
    <row r="38" spans="1:26" x14ac:dyDescent="0.25">
      <c r="A38" s="2">
        <v>4.5</v>
      </c>
      <c r="B38" s="4"/>
      <c r="C38" s="2"/>
      <c r="D38" s="21">
        <v>1</v>
      </c>
      <c r="E38" s="19"/>
      <c r="F38" s="16"/>
      <c r="G38" s="25"/>
      <c r="H38" s="12"/>
      <c r="I38" s="7"/>
      <c r="J38" s="7"/>
      <c r="K38" s="2"/>
      <c r="O38" s="33">
        <v>1.2</v>
      </c>
      <c r="P38" s="33"/>
      <c r="Q38" s="33"/>
      <c r="R38" s="33"/>
      <c r="S38" s="33"/>
      <c r="V38" s="33">
        <v>1.2</v>
      </c>
      <c r="W38" s="33"/>
      <c r="X38" s="33"/>
      <c r="Y38" s="33"/>
      <c r="Z38" s="33"/>
    </row>
    <row r="39" spans="1:26" x14ac:dyDescent="0.25">
      <c r="A39" s="2"/>
      <c r="B39" s="2"/>
      <c r="C39" s="4"/>
      <c r="D39" s="18"/>
      <c r="E39" s="4"/>
      <c r="F39" s="13"/>
      <c r="G39" s="4"/>
      <c r="H39" s="4"/>
      <c r="I39" s="4"/>
      <c r="J39" s="2"/>
      <c r="K39" s="2"/>
      <c r="O39" s="33">
        <v>1.3</v>
      </c>
      <c r="P39" s="33"/>
      <c r="Q39" s="33"/>
      <c r="R39" s="33"/>
      <c r="S39" s="33"/>
      <c r="V39" s="33">
        <v>1.3</v>
      </c>
      <c r="W39" s="33"/>
      <c r="X39" s="33"/>
      <c r="Y39" s="33"/>
      <c r="Z39" s="33"/>
    </row>
    <row r="40" spans="1:26" x14ac:dyDescent="0.25">
      <c r="A40" s="4"/>
      <c r="B40" s="4"/>
      <c r="C40" s="4"/>
      <c r="D40" s="18"/>
      <c r="E40" s="4"/>
      <c r="F40" s="13"/>
      <c r="G40" s="4"/>
      <c r="H40" s="4"/>
      <c r="I40" s="4"/>
      <c r="J40" s="4"/>
      <c r="K40" s="4"/>
      <c r="O40" s="33">
        <v>1.4</v>
      </c>
      <c r="P40" s="33"/>
      <c r="Q40" s="33"/>
      <c r="R40" s="33"/>
      <c r="S40" s="33"/>
      <c r="V40" s="33">
        <v>1.4</v>
      </c>
      <c r="W40" s="33"/>
      <c r="X40" s="33"/>
      <c r="Y40" s="33"/>
      <c r="Z40" s="33"/>
    </row>
    <row r="41" spans="1:26" x14ac:dyDescent="0.25">
      <c r="A41" s="4"/>
      <c r="B41" s="4"/>
      <c r="C41" s="4"/>
      <c r="D41" s="18"/>
      <c r="E41" s="4"/>
      <c r="F41" s="13"/>
      <c r="G41" s="4"/>
      <c r="H41" s="4"/>
      <c r="I41" s="4"/>
      <c r="J41" s="4"/>
      <c r="K41" s="4"/>
      <c r="O41" s="33">
        <v>1.5</v>
      </c>
      <c r="P41" s="33"/>
      <c r="Q41" s="33"/>
      <c r="R41" s="33"/>
      <c r="S41" s="33"/>
      <c r="V41" s="33">
        <v>1.5</v>
      </c>
      <c r="W41" s="33"/>
      <c r="X41" s="33"/>
      <c r="Y41" s="33"/>
      <c r="Z41" s="33"/>
    </row>
    <row r="42" spans="1:26" x14ac:dyDescent="0.25">
      <c r="A42" s="139" t="s">
        <v>10</v>
      </c>
      <c r="B42" s="139"/>
      <c r="C42" s="4">
        <v>60</v>
      </c>
      <c r="D42" s="18"/>
      <c r="E42" s="4"/>
      <c r="F42" s="13"/>
      <c r="G42" s="4"/>
      <c r="H42" s="4"/>
      <c r="I42" s="4"/>
      <c r="J42" s="4"/>
      <c r="K42" s="4"/>
      <c r="O42" s="33">
        <v>1.6</v>
      </c>
      <c r="P42" s="33"/>
      <c r="Q42" s="33"/>
      <c r="R42" s="33"/>
      <c r="S42" s="33"/>
      <c r="V42" s="33">
        <v>1.6</v>
      </c>
      <c r="W42" s="33"/>
      <c r="X42" s="33"/>
      <c r="Y42" s="33"/>
      <c r="Z42" s="33"/>
    </row>
    <row r="43" spans="1:26" x14ac:dyDescent="0.25">
      <c r="A43" s="139" t="s">
        <v>11</v>
      </c>
      <c r="B43" s="139"/>
      <c r="C43" s="4">
        <v>3</v>
      </c>
      <c r="D43" s="18"/>
      <c r="E43" s="4"/>
      <c r="F43" s="13"/>
      <c r="G43" s="4"/>
      <c r="H43" s="4"/>
      <c r="I43" s="4"/>
      <c r="J43" s="4"/>
      <c r="K43" s="4"/>
      <c r="O43" s="33">
        <v>1.7</v>
      </c>
      <c r="P43" s="33"/>
      <c r="Q43" s="33"/>
      <c r="R43" s="33"/>
      <c r="S43" s="33"/>
      <c r="V43" s="33">
        <v>1.7</v>
      </c>
      <c r="W43" s="33"/>
      <c r="X43" s="33"/>
      <c r="Y43" s="33"/>
      <c r="Z43" s="33">
        <v>47</v>
      </c>
    </row>
    <row r="44" spans="1:26" x14ac:dyDescent="0.25">
      <c r="A44" s="138" t="s">
        <v>12</v>
      </c>
      <c r="B44" s="138"/>
      <c r="C44" s="11">
        <f>VLOOKUP(C43,A28:D38,3)</f>
        <v>0.7</v>
      </c>
      <c r="D44" s="18"/>
      <c r="E44" s="4"/>
      <c r="F44" s="13"/>
      <c r="G44" s="4"/>
      <c r="H44" s="4"/>
      <c r="I44" s="4"/>
      <c r="J44" s="4"/>
      <c r="K44" s="4"/>
      <c r="O44" s="33">
        <v>1.8</v>
      </c>
      <c r="P44" s="33"/>
      <c r="Q44" s="33"/>
      <c r="R44" s="33"/>
      <c r="S44" s="33">
        <v>8</v>
      </c>
      <c r="V44" s="33">
        <v>1.8</v>
      </c>
      <c r="W44" s="33"/>
      <c r="X44" s="33"/>
      <c r="Y44" s="33">
        <v>47</v>
      </c>
      <c r="Z44" s="33"/>
    </row>
    <row r="45" spans="1:26" x14ac:dyDescent="0.25">
      <c r="A45" s="138" t="s">
        <v>13</v>
      </c>
      <c r="B45" s="138"/>
      <c r="C45" s="4">
        <f>VLOOKUP(C43-1,A28:D38,3)</f>
        <v>0.4</v>
      </c>
      <c r="D45" s="18"/>
      <c r="E45" s="4"/>
      <c r="F45" s="13"/>
      <c r="G45" s="4"/>
      <c r="H45" s="4"/>
      <c r="I45" s="4"/>
      <c r="J45" s="4"/>
      <c r="K45" s="4"/>
      <c r="O45" s="33">
        <v>1.9</v>
      </c>
      <c r="P45" s="33"/>
      <c r="Q45" s="33"/>
      <c r="R45" s="33">
        <v>8</v>
      </c>
      <c r="S45" s="33"/>
      <c r="V45" s="33">
        <v>1.9</v>
      </c>
      <c r="W45" s="33"/>
      <c r="X45" s="33"/>
      <c r="Y45" s="33"/>
      <c r="Z45" s="33"/>
    </row>
    <row r="46" spans="1:26" x14ac:dyDescent="0.25">
      <c r="A46" s="9">
        <f>((C42/100-C45)/(C44-C45))+(C43-0.5)</f>
        <v>3.1666666666666665</v>
      </c>
      <c r="B46" s="4"/>
      <c r="C46" s="4"/>
      <c r="D46" s="18"/>
      <c r="E46" s="4"/>
      <c r="F46" s="13"/>
      <c r="G46" s="4"/>
      <c r="H46" s="4"/>
      <c r="I46" s="4"/>
      <c r="J46" s="4"/>
      <c r="K46" s="4"/>
      <c r="O46" s="33">
        <v>2</v>
      </c>
      <c r="P46" s="33">
        <v>10</v>
      </c>
      <c r="Q46" s="33">
        <v>28</v>
      </c>
      <c r="R46" s="33"/>
      <c r="S46" s="33"/>
      <c r="V46" s="33">
        <v>2</v>
      </c>
      <c r="W46" s="33">
        <v>55</v>
      </c>
      <c r="X46" s="33">
        <v>47</v>
      </c>
      <c r="Y46" s="33"/>
      <c r="Z46" s="33"/>
    </row>
    <row r="47" spans="1:26" x14ac:dyDescent="0.25">
      <c r="O47" s="33">
        <v>2.1</v>
      </c>
      <c r="P47" s="33"/>
      <c r="Q47" s="33"/>
      <c r="R47" s="33"/>
      <c r="S47" s="33"/>
      <c r="V47" s="33">
        <v>2.1</v>
      </c>
      <c r="W47" s="33"/>
      <c r="X47" s="33"/>
      <c r="Y47" s="33"/>
      <c r="Z47" s="33"/>
    </row>
    <row r="48" spans="1:26" x14ac:dyDescent="0.25">
      <c r="O48" s="33">
        <v>2.2000000000000002</v>
      </c>
      <c r="P48" s="33"/>
      <c r="Q48" s="33"/>
      <c r="R48" s="33"/>
      <c r="S48" s="33"/>
      <c r="V48" s="33">
        <v>2.2000000000000002</v>
      </c>
      <c r="W48" s="33"/>
      <c r="X48" s="33"/>
      <c r="Y48" s="33"/>
      <c r="Z48" s="33"/>
    </row>
    <row r="49" spans="15:26" x14ac:dyDescent="0.25">
      <c r="O49" s="33">
        <v>2.2999999999999998</v>
      </c>
      <c r="P49" s="33"/>
      <c r="Q49" s="33"/>
      <c r="R49" s="33"/>
      <c r="S49" s="33"/>
      <c r="V49" s="33">
        <v>2.2999999999999998</v>
      </c>
      <c r="W49" s="33"/>
      <c r="X49" s="33"/>
      <c r="Y49" s="33"/>
      <c r="Z49" s="33">
        <v>73</v>
      </c>
    </row>
    <row r="50" spans="15:26" x14ac:dyDescent="0.25">
      <c r="O50" s="33">
        <v>2.4</v>
      </c>
      <c r="P50" s="33"/>
      <c r="Q50" s="33"/>
      <c r="R50" s="33"/>
      <c r="S50" s="33"/>
      <c r="V50" s="33">
        <v>2.4</v>
      </c>
      <c r="W50" s="33"/>
      <c r="X50" s="33"/>
      <c r="Y50" s="33">
        <v>73</v>
      </c>
      <c r="Z50" s="33"/>
    </row>
    <row r="51" spans="15:26" x14ac:dyDescent="0.25">
      <c r="O51" s="33">
        <v>2.5</v>
      </c>
      <c r="P51" s="33"/>
      <c r="Q51" s="33"/>
      <c r="R51" s="33"/>
      <c r="S51" s="33"/>
      <c r="V51" s="33">
        <v>2.5</v>
      </c>
      <c r="W51" s="33"/>
      <c r="X51" s="33"/>
      <c r="Y51" s="33"/>
      <c r="Z51" s="33"/>
    </row>
    <row r="52" spans="15:26" x14ac:dyDescent="0.25">
      <c r="O52" s="33">
        <v>2.6</v>
      </c>
      <c r="P52" s="33"/>
      <c r="Q52" s="33"/>
      <c r="R52" s="33"/>
      <c r="S52" s="33">
        <v>28</v>
      </c>
      <c r="V52" s="33">
        <v>2.6</v>
      </c>
      <c r="W52" s="33"/>
      <c r="X52" s="33"/>
      <c r="Y52" s="33"/>
      <c r="Z52" s="33"/>
    </row>
    <row r="53" spans="15:26" x14ac:dyDescent="0.25">
      <c r="O53" s="33">
        <v>2.7</v>
      </c>
      <c r="P53" s="33"/>
      <c r="Q53" s="33"/>
      <c r="R53" s="33">
        <v>28</v>
      </c>
      <c r="S53" s="33"/>
      <c r="V53" s="33">
        <v>2.7</v>
      </c>
      <c r="W53" s="33"/>
      <c r="X53" s="33"/>
      <c r="Y53" s="33"/>
      <c r="Z53" s="33"/>
    </row>
    <row r="54" spans="15:26" x14ac:dyDescent="0.25">
      <c r="O54" s="33">
        <v>2.8</v>
      </c>
      <c r="P54" s="33"/>
      <c r="Q54" s="33"/>
      <c r="R54" s="33"/>
      <c r="S54" s="33"/>
      <c r="V54" s="33">
        <v>2.8</v>
      </c>
      <c r="W54" s="33"/>
      <c r="X54" s="33"/>
      <c r="Y54" s="33"/>
      <c r="Z54" s="33"/>
    </row>
    <row r="55" spans="15:26" x14ac:dyDescent="0.25">
      <c r="O55" s="33">
        <v>2.9</v>
      </c>
      <c r="P55" s="33"/>
      <c r="Q55" s="33"/>
      <c r="R55" s="33"/>
      <c r="S55" s="33"/>
      <c r="V55" s="33">
        <v>2.9</v>
      </c>
      <c r="W55" s="33"/>
      <c r="X55" s="33"/>
      <c r="Y55" s="33"/>
      <c r="Z55" s="33">
        <v>89</v>
      </c>
    </row>
    <row r="56" spans="15:26" x14ac:dyDescent="0.25">
      <c r="O56" s="33">
        <v>3</v>
      </c>
      <c r="P56" s="33">
        <v>44</v>
      </c>
      <c r="Q56" s="33">
        <v>55</v>
      </c>
      <c r="R56" s="33"/>
      <c r="S56" s="33"/>
      <c r="V56" s="33">
        <v>3</v>
      </c>
      <c r="W56" s="33">
        <v>89</v>
      </c>
      <c r="X56" s="33">
        <v>73</v>
      </c>
      <c r="Y56" s="33">
        <v>89</v>
      </c>
      <c r="Z56" s="33"/>
    </row>
    <row r="57" spans="15:26" x14ac:dyDescent="0.25">
      <c r="O57" s="33">
        <v>3.1</v>
      </c>
      <c r="P57" s="33"/>
      <c r="Q57" s="33"/>
      <c r="R57" s="33"/>
      <c r="S57" s="33"/>
      <c r="V57" s="33">
        <v>3.1</v>
      </c>
      <c r="W57" s="33"/>
      <c r="X57" s="33"/>
      <c r="Y57" s="33"/>
      <c r="Z57" s="33"/>
    </row>
    <row r="58" spans="15:26" x14ac:dyDescent="0.25">
      <c r="O58" s="33">
        <v>3.2</v>
      </c>
      <c r="P58" s="33"/>
      <c r="Q58" s="33"/>
      <c r="R58" s="33">
        <v>55</v>
      </c>
      <c r="S58" s="33"/>
      <c r="V58" s="33">
        <v>3.2</v>
      </c>
      <c r="W58" s="33"/>
      <c r="X58" s="33"/>
      <c r="Y58" s="33"/>
      <c r="Z58" s="33"/>
    </row>
    <row r="59" spans="15:26" x14ac:dyDescent="0.25">
      <c r="O59" s="33">
        <v>3.3</v>
      </c>
      <c r="P59" s="33"/>
      <c r="Q59" s="33"/>
      <c r="R59" s="33"/>
      <c r="S59" s="33"/>
      <c r="V59" s="33">
        <v>3.3</v>
      </c>
      <c r="W59" s="33"/>
      <c r="X59" s="33"/>
      <c r="Y59" s="33"/>
      <c r="Z59" s="33"/>
    </row>
    <row r="60" spans="15:26" x14ac:dyDescent="0.25">
      <c r="O60" s="33">
        <v>3.4</v>
      </c>
      <c r="P60" s="33"/>
      <c r="Q60" s="33"/>
      <c r="R60" s="33"/>
      <c r="S60" s="33">
        <v>55</v>
      </c>
      <c r="V60" s="33">
        <v>3.4</v>
      </c>
      <c r="W60" s="33"/>
      <c r="X60" s="33"/>
      <c r="Y60" s="33">
        <v>96</v>
      </c>
      <c r="Z60" s="33"/>
    </row>
    <row r="61" spans="15:26" x14ac:dyDescent="0.25">
      <c r="O61" s="33">
        <v>3.5</v>
      </c>
      <c r="P61" s="33"/>
      <c r="Q61" s="33"/>
      <c r="R61" s="33"/>
      <c r="S61" s="33"/>
      <c r="V61" s="33">
        <v>3.5</v>
      </c>
      <c r="W61" s="33"/>
      <c r="X61" s="33"/>
      <c r="Y61" s="33"/>
      <c r="Z61" s="33"/>
    </row>
    <row r="62" spans="15:26" x14ac:dyDescent="0.25">
      <c r="O62" s="33">
        <v>3.6</v>
      </c>
      <c r="P62" s="33"/>
      <c r="Q62" s="33"/>
      <c r="R62" s="33"/>
      <c r="S62" s="33"/>
      <c r="V62" s="33">
        <v>3.6</v>
      </c>
      <c r="W62" s="33"/>
      <c r="X62" s="33"/>
      <c r="Y62" s="33"/>
      <c r="Z62" s="33">
        <v>96</v>
      </c>
    </row>
    <row r="63" spans="15:26" x14ac:dyDescent="0.25">
      <c r="O63" s="33">
        <v>3.7</v>
      </c>
      <c r="P63" s="33"/>
      <c r="Q63" s="33"/>
      <c r="R63" s="33"/>
      <c r="S63" s="33"/>
      <c r="V63" s="33">
        <v>3.7</v>
      </c>
      <c r="W63" s="33"/>
      <c r="X63" s="33"/>
      <c r="Y63" s="33"/>
      <c r="Z63" s="33"/>
    </row>
    <row r="64" spans="15:26" x14ac:dyDescent="0.25">
      <c r="O64" s="33">
        <v>3.8</v>
      </c>
      <c r="P64" s="33"/>
      <c r="Q64" s="33"/>
      <c r="R64" s="33"/>
      <c r="S64" s="33"/>
      <c r="V64" s="33">
        <v>3.8</v>
      </c>
      <c r="W64" s="33"/>
      <c r="X64" s="33"/>
      <c r="Y64" s="33"/>
      <c r="Z64" s="33"/>
    </row>
    <row r="65" spans="15:26" x14ac:dyDescent="0.25">
      <c r="O65" s="33">
        <v>3.9</v>
      </c>
      <c r="P65" s="33"/>
      <c r="Q65" s="33"/>
      <c r="R65" s="33"/>
      <c r="S65" s="33"/>
      <c r="V65" s="33">
        <v>3.9</v>
      </c>
      <c r="W65" s="33"/>
      <c r="X65" s="33"/>
      <c r="Y65" s="33"/>
      <c r="Z65" s="33"/>
    </row>
    <row r="66" spans="15:26" x14ac:dyDescent="0.25">
      <c r="O66" s="33">
        <v>4</v>
      </c>
      <c r="P66" s="33">
        <v>82</v>
      </c>
      <c r="Q66" s="33">
        <v>85</v>
      </c>
      <c r="R66" s="33"/>
      <c r="S66" s="33"/>
      <c r="V66" s="33">
        <v>4</v>
      </c>
      <c r="W66" s="33">
        <v>99</v>
      </c>
      <c r="X66" s="33">
        <v>89</v>
      </c>
      <c r="Y66" s="33"/>
      <c r="Z66" s="33"/>
    </row>
    <row r="67" spans="15:26" x14ac:dyDescent="0.25">
      <c r="O67" s="33">
        <v>4.0999999999999996</v>
      </c>
      <c r="P67" s="33"/>
      <c r="Q67" s="33"/>
      <c r="R67" s="33">
        <v>85</v>
      </c>
      <c r="S67" s="33">
        <v>85</v>
      </c>
      <c r="V67" s="33">
        <v>4.0999999999999996</v>
      </c>
      <c r="W67" s="33"/>
      <c r="X67" s="33"/>
      <c r="Y67" s="33">
        <v>99</v>
      </c>
      <c r="Z67" s="33"/>
    </row>
    <row r="68" spans="15:26" x14ac:dyDescent="0.25">
      <c r="O68" s="33">
        <v>4.2</v>
      </c>
      <c r="P68" s="33"/>
      <c r="Q68" s="33"/>
      <c r="R68" s="33"/>
      <c r="S68" s="33"/>
      <c r="V68" s="33">
        <v>4.2</v>
      </c>
      <c r="W68" s="33"/>
      <c r="X68" s="33"/>
      <c r="Y68" s="33"/>
      <c r="Z68" s="33">
        <v>99</v>
      </c>
    </row>
    <row r="69" spans="15:26" x14ac:dyDescent="0.25">
      <c r="O69" s="33">
        <v>4.3</v>
      </c>
      <c r="P69" s="33"/>
      <c r="Q69" s="33"/>
      <c r="R69" s="33"/>
      <c r="S69" s="33"/>
      <c r="V69" s="33">
        <v>4.3</v>
      </c>
      <c r="W69" s="33"/>
      <c r="X69" s="33"/>
      <c r="Y69" s="33"/>
      <c r="Z69" s="33"/>
    </row>
    <row r="70" spans="15:26" x14ac:dyDescent="0.25">
      <c r="O70" s="33">
        <v>4.4000000000000004</v>
      </c>
      <c r="P70" s="33"/>
      <c r="Q70" s="33"/>
      <c r="R70" s="33"/>
      <c r="S70" s="33"/>
      <c r="V70" s="33">
        <v>4.4000000000000004</v>
      </c>
      <c r="W70" s="33"/>
      <c r="X70" s="33"/>
      <c r="Y70" s="33"/>
      <c r="Z70" s="33"/>
    </row>
    <row r="71" spans="15:26" x14ac:dyDescent="0.25">
      <c r="O71" s="33">
        <v>4.5</v>
      </c>
      <c r="P71" s="33"/>
      <c r="Q71" s="33"/>
      <c r="R71" s="33"/>
      <c r="S71" s="33"/>
      <c r="V71" s="33">
        <v>4.5</v>
      </c>
      <c r="W71" s="33"/>
      <c r="X71" s="33"/>
      <c r="Y71" s="33"/>
      <c r="Z71" s="33"/>
    </row>
    <row r="72" spans="15:26" x14ac:dyDescent="0.25">
      <c r="O72" s="33">
        <v>4.5999999999999996</v>
      </c>
      <c r="P72" s="33"/>
      <c r="Q72" s="33"/>
      <c r="R72" s="33"/>
      <c r="S72" s="33"/>
      <c r="V72" s="33">
        <v>4.5999999999999996</v>
      </c>
      <c r="W72" s="33"/>
      <c r="X72" s="33"/>
      <c r="Y72" s="33"/>
      <c r="Z72" s="33"/>
    </row>
    <row r="73" spans="15:26" x14ac:dyDescent="0.25">
      <c r="O73" s="33">
        <v>4.7</v>
      </c>
      <c r="P73" s="33"/>
      <c r="Q73" s="33"/>
      <c r="R73" s="33"/>
      <c r="S73" s="33"/>
      <c r="V73" s="33">
        <v>4.7</v>
      </c>
      <c r="W73" s="33"/>
      <c r="X73" s="33"/>
      <c r="Y73" s="33"/>
      <c r="Z73" s="33"/>
    </row>
    <row r="74" spans="15:26" x14ac:dyDescent="0.25">
      <c r="O74" s="33">
        <v>4.8</v>
      </c>
      <c r="P74" s="33"/>
      <c r="Q74" s="33"/>
      <c r="R74" s="33"/>
      <c r="S74" s="33"/>
      <c r="V74" s="33">
        <v>4.8</v>
      </c>
      <c r="W74" s="33"/>
      <c r="X74" s="33"/>
      <c r="Y74" s="33"/>
      <c r="Z74" s="33"/>
    </row>
    <row r="75" spans="15:26" x14ac:dyDescent="0.25">
      <c r="O75" s="33">
        <v>4.9000000000000004</v>
      </c>
      <c r="P75" s="33"/>
      <c r="Q75" s="33"/>
      <c r="R75" s="33"/>
      <c r="S75" s="33">
        <v>99</v>
      </c>
      <c r="V75" s="33">
        <v>4.9000000000000004</v>
      </c>
      <c r="W75" s="33"/>
      <c r="X75" s="33"/>
      <c r="Y75" s="33"/>
      <c r="Z75" s="33"/>
    </row>
    <row r="76" spans="15:26" x14ac:dyDescent="0.25">
      <c r="O76" s="33">
        <v>5</v>
      </c>
      <c r="P76" s="33">
        <v>97</v>
      </c>
      <c r="Q76" s="33">
        <v>99</v>
      </c>
      <c r="R76" s="33"/>
      <c r="S76" s="33"/>
      <c r="V76" s="33">
        <v>5</v>
      </c>
      <c r="W76" s="33"/>
      <c r="X76" s="33">
        <v>96</v>
      </c>
      <c r="Y76" s="33"/>
      <c r="Z76" s="33"/>
    </row>
    <row r="77" spans="15:26" x14ac:dyDescent="0.25">
      <c r="O77" s="33">
        <v>5.0999999999999996</v>
      </c>
      <c r="P77" s="33"/>
      <c r="Q77" s="33"/>
      <c r="R77" s="33"/>
      <c r="S77" s="33"/>
      <c r="V77" s="33">
        <v>5.0999999999999996</v>
      </c>
      <c r="W77" s="33"/>
      <c r="X77" s="33"/>
      <c r="Y77" s="33"/>
      <c r="Z77" s="33"/>
    </row>
    <row r="78" spans="15:26" x14ac:dyDescent="0.25">
      <c r="O78" s="33">
        <v>5.2</v>
      </c>
      <c r="P78" s="33"/>
      <c r="Q78" s="33"/>
      <c r="R78" s="33"/>
      <c r="S78" s="33"/>
      <c r="V78" s="33">
        <v>5.2</v>
      </c>
      <c r="W78" s="33"/>
      <c r="X78" s="33"/>
      <c r="Y78" s="33"/>
      <c r="Z78" s="33"/>
    </row>
    <row r="79" spans="15:26" x14ac:dyDescent="0.25">
      <c r="O79" s="33">
        <v>5.3</v>
      </c>
      <c r="P79" s="33"/>
      <c r="Q79" s="33"/>
      <c r="R79" s="33"/>
      <c r="S79" s="33"/>
      <c r="V79" s="33">
        <v>5.3</v>
      </c>
      <c r="W79" s="33"/>
      <c r="X79" s="33"/>
      <c r="Y79" s="33"/>
      <c r="Z79" s="33"/>
    </row>
    <row r="80" spans="15:26" x14ac:dyDescent="0.25">
      <c r="O80" s="33">
        <v>5.4</v>
      </c>
      <c r="P80" s="33"/>
      <c r="Q80" s="33"/>
      <c r="R80" s="33">
        <v>99</v>
      </c>
      <c r="S80" s="33"/>
      <c r="V80" s="33">
        <v>5.4</v>
      </c>
      <c r="W80" s="33"/>
      <c r="X80" s="33"/>
      <c r="Y80" s="33"/>
      <c r="Z80" s="33"/>
    </row>
    <row r="81" spans="15:26" x14ac:dyDescent="0.25">
      <c r="O81" s="33">
        <v>5.5</v>
      </c>
      <c r="P81" s="33"/>
      <c r="Q81" s="33"/>
      <c r="R81" s="33"/>
      <c r="S81" s="33"/>
      <c r="V81" s="33">
        <v>5.5</v>
      </c>
      <c r="W81" s="33"/>
      <c r="X81" s="33"/>
      <c r="Y81" s="33"/>
      <c r="Z81" s="33"/>
    </row>
    <row r="82" spans="15:26" x14ac:dyDescent="0.25">
      <c r="V82" s="33">
        <v>5.6</v>
      </c>
    </row>
    <row r="83" spans="15:26" x14ac:dyDescent="0.25">
      <c r="V83" s="33">
        <v>5.7</v>
      </c>
    </row>
    <row r="84" spans="15:26" x14ac:dyDescent="0.25">
      <c r="V84" s="33">
        <v>5.8</v>
      </c>
    </row>
    <row r="85" spans="15:26" x14ac:dyDescent="0.25">
      <c r="V85" s="33">
        <v>5.8999999999999897</v>
      </c>
    </row>
    <row r="86" spans="15:26" x14ac:dyDescent="0.25">
      <c r="V86" s="33">
        <v>5.9999999999999902</v>
      </c>
      <c r="X86" s="79">
        <v>99</v>
      </c>
    </row>
    <row r="87" spans="15:26" x14ac:dyDescent="0.25">
      <c r="V87" s="33">
        <v>6.0999999999999899</v>
      </c>
    </row>
    <row r="88" spans="15:26" x14ac:dyDescent="0.25">
      <c r="V88" s="33">
        <v>6.1999999999999904</v>
      </c>
    </row>
    <row r="89" spans="15:26" x14ac:dyDescent="0.25">
      <c r="V89" s="33">
        <v>6.2999999999999901</v>
      </c>
    </row>
    <row r="90" spans="15:26" x14ac:dyDescent="0.25">
      <c r="V90" s="33">
        <v>6.3999999999999897</v>
      </c>
    </row>
    <row r="91" spans="15:26" x14ac:dyDescent="0.25">
      <c r="V91" s="33">
        <v>6.4999999999999902</v>
      </c>
    </row>
  </sheetData>
  <mergeCells count="8">
    <mergeCell ref="A45:B45"/>
    <mergeCell ref="A18:B18"/>
    <mergeCell ref="A19:B19"/>
    <mergeCell ref="A20:B20"/>
    <mergeCell ref="A21:B21"/>
    <mergeCell ref="A42:B42"/>
    <mergeCell ref="A43:B43"/>
    <mergeCell ref="A44:B4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Read this first.</vt:lpstr>
      <vt:lpstr>Choose Variable</vt:lpstr>
      <vt:lpstr>value list</vt:lpstr>
      <vt:lpstr>Linear Equating</vt:lpstr>
      <vt:lpstr>Equipercentile Equating</vt:lpstr>
      <vt:lpstr>Beispiele (ignorieren)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Dominik Keller</dc:creator>
  <cp:keywords/>
  <dc:description/>
  <cp:lastModifiedBy>lenarnol</cp:lastModifiedBy>
  <cp:revision/>
  <dcterms:created xsi:type="dcterms:W3CDTF">2021-09-23T13:02:36Z</dcterms:created>
  <dcterms:modified xsi:type="dcterms:W3CDTF">2022-10-14T14:21:44Z</dcterms:modified>
  <cp:category/>
  <cp:contentStatus/>
</cp:coreProperties>
</file>